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883" activeTab="1"/>
  </bookViews>
  <sheets>
    <sheet name="Hoja2" sheetId="1" r:id="rId1"/>
    <sheet name="PLAN CONTRATACIÓN 2018" sheetId="2" r:id="rId2"/>
    <sheet name="2108" sheetId="3" r:id="rId3"/>
    <sheet name="LISTAS" sheetId="4" r:id="rId4"/>
  </sheets>
  <definedNames>
    <definedName name="_xlnm._FilterDatabase" localSheetId="1" hidden="1">'PLAN CONTRATACIÓN 2018'!$A$9:$M$196</definedName>
    <definedName name="_xlnm.Print_Area" localSheetId="1">'PLAN CONTRATACIÓN 2018'!$A$1:$L$131</definedName>
    <definedName name="_xlnm.Print_Titles" localSheetId="1">'PLAN CONTRATACIÓN 2018'!$7:$9</definedName>
    <definedName name="Z_AAF2946E_7453_46F2_916B_BAC2F187BBE7_.wvu.FilterData" localSheetId="1" hidden="1">'PLAN CONTRATACIÓN 2018'!$A$2:$T$131</definedName>
    <definedName name="Z_AAF2946E_7453_46F2_916B_BAC2F187BBE7_.wvu.PrintArea" localSheetId="1" hidden="1">'PLAN CONTRATACIÓN 2018'!$A$7:$L$9</definedName>
    <definedName name="Z_BC91FB49_42C0_4693_8A12_AF7ACDEEF192_.wvu.FilterData" localSheetId="1" hidden="1">'PLAN CONTRATACIÓN 2018'!$A$2:$T$131</definedName>
    <definedName name="Z_BC91FB49_42C0_4693_8A12_AF7ACDEEF192_.wvu.PrintArea" localSheetId="1" hidden="1">'PLAN CONTRATACIÓN 2018'!$A$7:$L$9</definedName>
  </definedNames>
  <calcPr fullCalcOnLoad="1"/>
  <pivotCaches>
    <pivotCache cacheId="3" r:id="rId5"/>
  </pivotCaches>
</workbook>
</file>

<file path=xl/sharedStrings.xml><?xml version="1.0" encoding="utf-8"?>
<sst xmlns="http://schemas.openxmlformats.org/spreadsheetml/2006/main" count="1507" uniqueCount="336">
  <si>
    <t xml:space="preserve">TIPO DE DOCUMENTO:               </t>
  </si>
  <si>
    <t>VERSIÓN Nº</t>
  </si>
  <si>
    <t xml:space="preserve">FORMATO </t>
  </si>
  <si>
    <t>02</t>
  </si>
  <si>
    <t xml:space="preserve">PROCESO:           </t>
  </si>
  <si>
    <t>VIGENTE A PARTIR DE:</t>
  </si>
  <si>
    <t>GESTION CONTRACTUAL</t>
  </si>
  <si>
    <t xml:space="preserve">TITULO: </t>
  </si>
  <si>
    <t>CÓDIGO:</t>
  </si>
  <si>
    <t>Página 1 de 1</t>
  </si>
  <si>
    <t>FORMULACIÓN PLAN DE ADQUISICIONES</t>
  </si>
  <si>
    <t>F-M-GC.01-15</t>
  </si>
  <si>
    <t>PLAN ANUAL DE ADQUISICIONES DE LA REGION ADMINISTRATIVA Y DE PLANEACIÓN ESPECIAL - RAPE REGION CENTRAL</t>
  </si>
  <si>
    <t>VIGENCIA:</t>
  </si>
  <si>
    <t>VERSIÓN:</t>
  </si>
  <si>
    <t>No. PROCESO</t>
  </si>
  <si>
    <t>OBJETO CONTRACTUAL</t>
  </si>
  <si>
    <t>VALOR ESTIMADO</t>
  </si>
  <si>
    <t>RUBRO</t>
  </si>
  <si>
    <t>FUENTE</t>
  </si>
  <si>
    <t>MODALIDAD DE SELECCIÓN</t>
  </si>
  <si>
    <t>TIPO DE CONTRATO</t>
  </si>
  <si>
    <t>PLAZO DE EJECUCIÓN</t>
  </si>
  <si>
    <t>FECHA ESTIMADA PARA INICIAR EL PROCESO CONTRACTUAL</t>
  </si>
  <si>
    <t>FECHA ESTIMADA DE INICIO EJECUCIÓN</t>
  </si>
  <si>
    <t>ÁREA RESPONSABLE</t>
  </si>
  <si>
    <t>RUBROS PRESUPUESTALES</t>
  </si>
  <si>
    <t>TIPO DE GASTO</t>
  </si>
  <si>
    <t>Honorarios</t>
  </si>
  <si>
    <t>Funcionamiento</t>
  </si>
  <si>
    <t>Materiales y Suministros</t>
  </si>
  <si>
    <t>Sustentabilidad ecosistémica y manejo de riesgos</t>
  </si>
  <si>
    <t>Gastos de Computador</t>
  </si>
  <si>
    <t>Seguridad alimentaria y desarrollo rural</t>
  </si>
  <si>
    <t>Comunicación y Transporte</t>
  </si>
  <si>
    <t>Infraestructuras de transporte, logística y servicios públicos</t>
  </si>
  <si>
    <t>Servicios Públicos</t>
  </si>
  <si>
    <t>Competitividad y proyección internacional</t>
  </si>
  <si>
    <t>Seguros</t>
  </si>
  <si>
    <t>Gobernanza y buen gobierno</t>
  </si>
  <si>
    <t>Impresos y Publicaciones</t>
  </si>
  <si>
    <t>Fortalecimiento institucional</t>
  </si>
  <si>
    <t>Mantenimiento</t>
  </si>
  <si>
    <t>Arrendamientos</t>
  </si>
  <si>
    <t>ÁREAS</t>
  </si>
  <si>
    <t>Bienestar Social</t>
  </si>
  <si>
    <t>Dirección Ejecutiva</t>
  </si>
  <si>
    <t>Salud Ocupacional</t>
  </si>
  <si>
    <t>Dirección Ejecutiva - Comunicaciones</t>
  </si>
  <si>
    <t>Promoción Institucional</t>
  </si>
  <si>
    <t>Dirección Ejecutiva - Jurídica</t>
  </si>
  <si>
    <t>Dirección Corporativa</t>
  </si>
  <si>
    <t>Dirección Técnica</t>
  </si>
  <si>
    <t>Oficina Asesora de Planeación</t>
  </si>
  <si>
    <t>OBJETIVOS ESPECÍFICOS</t>
  </si>
  <si>
    <t>MODALIDADES DE SELECCIÓN</t>
  </si>
  <si>
    <t>Implementar un  modelo de compensación por servicios ambientales, asociado al cuidado del recurso hídrico</t>
  </si>
  <si>
    <t>Acuerdo marco de precios</t>
  </si>
  <si>
    <t>Formular e implementar una acción de cambio climático asociada a la gestión integral del recurso hídrico y resiliencia regional</t>
  </si>
  <si>
    <t>Concurso de méritos</t>
  </si>
  <si>
    <t>Desarrollar un programa regional de guardaparamos con enfoque social</t>
  </si>
  <si>
    <t>Contratación directa</t>
  </si>
  <si>
    <t>Orientar los procesos de planeación  ambiental requeridos para el desarrollo sostenible  y  para el fortalecimiento del modelo de ocupación territorial de la RAPE, de acuerdo al procedimiento establecido</t>
  </si>
  <si>
    <t>Licitación pública</t>
  </si>
  <si>
    <t>Implementar el proyecto de compras institucionales de la Región Central</t>
  </si>
  <si>
    <t>Mínima cuantía</t>
  </si>
  <si>
    <t>Implementar el proyecto de "Cambio Verde" en la Región Central, como medida de mitigación del cambio climático y de mejoramiento del acceso a los alimentos por parte de la población vulnerable</t>
  </si>
  <si>
    <t>Mínima cuantía-Tienda virtual del Estado Colombiano</t>
  </si>
  <si>
    <t>Identificar alternativas productivas y de generación de ingresos de poblaciones campesinas orientadas a la reconversión productiva.</t>
  </si>
  <si>
    <t>Modificación, adición o prórroga</t>
  </si>
  <si>
    <t>Promover alternativas productivas y de generación de ingresos de poblaciones vulnerables mediante el desarrollo de cultivos urbanos y periurbanos</t>
  </si>
  <si>
    <t>N/A</t>
  </si>
  <si>
    <t>Fortalecer la red logística regional</t>
  </si>
  <si>
    <t>Selección abreviada de menor cuantía</t>
  </si>
  <si>
    <t>Fortalecer la conectividad multimodal regional</t>
  </si>
  <si>
    <t>Mejorar la capacidad logística de la Región Central</t>
  </si>
  <si>
    <t>Articular y gestionar  los planes y proyectos de infraestructura de transporte y logística que sirvan de plataforma para la articulación de los territorios que integran la RAPE</t>
  </si>
  <si>
    <t>Articular los territorios de la Región Central a través del desarrollo de productos turisticos asociados al turismo de naturaleza</t>
  </si>
  <si>
    <t xml:space="preserve">Diseñar una estrategia de especialización inteligente para la región articulada a la definida para Bogotá-Cundinamarca e implementar uno de los proyectos priorizados en la agenda regional </t>
  </si>
  <si>
    <t>Articular la planeación del ordenamiento y desarrollo territorial de la Región Central</t>
  </si>
  <si>
    <t>Garantizar la infraestuctura física y lógica para el funcionamiento y operación de la entidad en el marco de los procesos misionales y de apoyo de la entidad</t>
  </si>
  <si>
    <t xml:space="preserve">Fortalecer la capacidad de estructuración y ejecución de proyectos de  la Rape Region Central </t>
  </si>
  <si>
    <t>Fortalecer el Sistema de Gestión de Calidad</t>
  </si>
  <si>
    <t>Posicionar a la Región Central como modelo de desarrollo regional en Colombia</t>
  </si>
  <si>
    <t>META POAI Y/O PLAN DE ACCIÓN DE LA VIGENCIA</t>
  </si>
  <si>
    <t>Prestar servicios profesionales en el desarrollo de las actividades requeridas en el marco del proceso de gestión contractual</t>
  </si>
  <si>
    <t xml:space="preserve">Honorarios </t>
  </si>
  <si>
    <t>Recursos Propios</t>
  </si>
  <si>
    <t>Prestar servicios profesionales en en el desarrollo de las actividades requeridas en el marco del proceso de gestión contractual</t>
  </si>
  <si>
    <t>Prestar servicios profesionales para la ejecución y seguimiento a las actividades desarrolladas en el marco de los procesos corporativos de la entidad</t>
  </si>
  <si>
    <t xml:space="preserve">Funcionamiento </t>
  </si>
  <si>
    <t>Recursos propios</t>
  </si>
  <si>
    <t>Actualización de licencias de seguridad perimetral</t>
  </si>
  <si>
    <t>SERVICIOS</t>
  </si>
  <si>
    <t>Adquisición del servicio de alojamiento web</t>
  </si>
  <si>
    <t>Suscripción de herramientas colaborativas del licenciamiento office 365</t>
  </si>
  <si>
    <t>Actualizacion de firmas y mantenimiento TNS</t>
  </si>
  <si>
    <t>Adquisición del Software Antivirus servidores</t>
  </si>
  <si>
    <t>Prestación de servicios de canal de internet y troncal SIP para el funcionamiento y comunicación de la Región Administrativa y de Planeación Especial - RAPE - Región Central</t>
  </si>
  <si>
    <t>Contratar el alquiler e instalación de equipos de cómputo que incluya mantenimiento preventivo, correctivo y soporte técnico de conformidad con las especificaciones técnicas</t>
  </si>
  <si>
    <t>Arrendamiento</t>
  </si>
  <si>
    <t>Compra de 2 licencias VISIO (Graficas de redes)</t>
  </si>
  <si>
    <t>Adquisición de storage para el almacenamiento y seguridad de la información que produce la Región Central - RAPE</t>
  </si>
  <si>
    <t>Adquisición de carpetas para el archivo, de conformidad con las especificaciones técnicas requeridas.</t>
  </si>
  <si>
    <t>BIENES</t>
  </si>
  <si>
    <t>Suministro de elementos de papelería y útiles de oficina requeridos para el desarrollo de los proyectos y funcionamiento Región Central</t>
  </si>
  <si>
    <t>Servicios públicos</t>
  </si>
  <si>
    <t>Prestar el servicio de aseo y cafetería, incluyendo el suministro de los elementos necesarios para el mismo, en las diferentes áreas de la Región Administrativa y de Planeación Especial  RAPE - Región Central</t>
  </si>
  <si>
    <t>Servicio de mantenimiento preventivo y correctivo a los bienes muebles e inmuebles</t>
  </si>
  <si>
    <t>Compra de combustible para el vehiculo oficial de la entidad</t>
  </si>
  <si>
    <t>Contratar el arrendamiento del bien inmueble donde funciona la oficina principal de la entidad, ubicada en la Avenida calle 26 No. 59 - 41 oficina 702  Edificio Cámara Colombiana de la Infraestructura en la ciudad de Bogotá D.C.</t>
  </si>
  <si>
    <t>Prestar los servicios postales y de correo a nivel local, nacional e internacional, para recoger y  distribuir la correspondencia generada por la Región Administrativa y de Planeación Especial - RAPE - Región Central</t>
  </si>
  <si>
    <t>Servicio de Celular</t>
  </si>
  <si>
    <t xml:space="preserve">Contratar los seguros que amparen los intereses patrimoniales de propiedad de la Región Administrativa y de Planeación Especial RAPE REGIÓN CENTRAL </t>
  </si>
  <si>
    <t xml:space="preserve">Comprar el seguro todo riesgo para el vehiculo oficial </t>
  </si>
  <si>
    <t>Contratar el servicio para la operación logística en la organización y ejecución de actividades requeridas por la entidad, en el marco de sus funciones misionales y administrativas</t>
  </si>
  <si>
    <t>Compra del vehiculo de la entidad, para desarrollar las actividades requeridas para el funcionamiento y cumplimiento de los objetivos misionales de la Región Administrativa y de Planeación Especial RAP-E Región Central</t>
  </si>
  <si>
    <t xml:space="preserve">Adquisición de licencia de ArcGIS Georreferenciación y bolsa de horas en soporte </t>
  </si>
  <si>
    <t>Prestar servicio de apoyo técnico a los diferentes procesos de la dirección corporativa de la Región Central - RAPE.</t>
  </si>
  <si>
    <t>2 Acciones orientadas a la Certificación del Sistema de Gestión de Calidad</t>
  </si>
  <si>
    <t>Prestación de servicios para la certificación de la normas técnicas aplicables de la entidad.</t>
  </si>
  <si>
    <t>Servicios</t>
  </si>
  <si>
    <t>PSP</t>
  </si>
  <si>
    <t>100% de cumplimiento de actividades de Acompañamiento metodológico y técnico a la estructuración de proyectos de inversión y gestión de aprobación</t>
  </si>
  <si>
    <t>Prestar servicios profesionales de apoyo para el seguimiento técnico, administrativo y financiero  a la ejecución  de los proyectos a cargo de la Región Central.</t>
  </si>
  <si>
    <t>Prestar servicios profesionales para  apoyar los análisis y estudios requeridos  para la estructuración técnica de proyectos de inversión del  Banco de Programas y Proyectos de la Región Central con enfoque ambiental</t>
  </si>
  <si>
    <t>1 convenios o alianzas</t>
  </si>
  <si>
    <t>Prestar servicios de apoyo a la gestión de nuevas fuentes de financiamiento de proyectos de inversión de la entidad por cooperación internacional</t>
  </si>
  <si>
    <t>Prestar servicios de apoyo  a la gestión para seguimiento de actividades que se desarrollen ante entidades del gobierno nacional para acceso a recursos de fondos orientadas a la financiación de proyectos de inversión de la entidad, en temas ambientales y demás que se asignen</t>
  </si>
  <si>
    <t>1 inscripción en una Red Internacional que promueva el Desarrollo Sostenible</t>
  </si>
  <si>
    <t>Aunar esfuerzos para generar cambios globales por un mundo sostenible construido por comunidades locales.</t>
  </si>
  <si>
    <t>1 Audiencia Pública</t>
  </si>
  <si>
    <t>Prestar los servicios de apoyo para la realización de la Audiencia Pública de la RAPE Región Central</t>
  </si>
  <si>
    <t>100% gastos de desplazamiento del personal cubiertos para cumplimiento de compromisos de la entidad</t>
  </si>
  <si>
    <t>Gastos de desplazamientos</t>
  </si>
  <si>
    <t>100% de la sistematización y entrega oportuna de los  informes de gestión de la Dirección de Planificación, Gestión y Ejecución de proyectos</t>
  </si>
  <si>
    <t>Prestar servicios profesionales para el seguimiento a los compromisos generados con los diferentes actores e involucrados en la gestión misional, garantizando una articulación interinstitucional efectiva.</t>
  </si>
  <si>
    <t>5 rutas de bici turismo señalizadas</t>
  </si>
  <si>
    <t>10 emprendimientos turísticos fortalecidos</t>
  </si>
  <si>
    <t>Consultoría</t>
  </si>
  <si>
    <t>1 acción de posicionamiento de la region central como destino turistico</t>
  </si>
  <si>
    <t>Prestar los servicios profesionales para el diseño, seguimiento y posicionamiento  de la Región Central como un destino turístico.</t>
  </si>
  <si>
    <t>1 Campaña de promoción de productos turísticos RAP E en implementación</t>
  </si>
  <si>
    <t xml:space="preserve">Prestar los servicios para el diseño e implementación de estrategia de promoción de productos turísticos en la Región Central </t>
  </si>
  <si>
    <t>Prestar los servicios de apoyo a la gestión para la organización, producción, logística y puesta en marcha de las actividades de promoción de los proyectos turísticos y de competitividad que desarrolle la Región Central</t>
  </si>
  <si>
    <t>Un Proyecto de Mejoramiento de ingresos en implementación</t>
  </si>
  <si>
    <t xml:space="preserve">Prestar servicios profesionales para realizar el acompañamiento y seguimiento al proyecto de mejoramiento de ingresos de pequeños productores rurales de la Región Central. </t>
  </si>
  <si>
    <t>25 organizaciones campesinas articuladas al proyecto</t>
  </si>
  <si>
    <t>Convenio</t>
  </si>
  <si>
    <t>1 Proyecto Formulado</t>
  </si>
  <si>
    <t>Prestar servicios profesionales  de apoyo a la gestión y ejecución de proyectos complementarios para el fortalecimiento de la Región Central</t>
  </si>
  <si>
    <t>20 jornadas de cambio verde</t>
  </si>
  <si>
    <t>Prestar servicios profesionales para la gestión y seguimiento de las actividades para la implementación del proyecto Cambio Verde en la Región Central</t>
  </si>
  <si>
    <t>Prestar servicios de apoyo técnico y operativo para la implementación del proyecto de cambio verde en el territorio de la Región Central</t>
  </si>
  <si>
    <t>Prestar servicios de logística para el desarrollo de las jornadas de cambio verde a realizar en el territorio de la Región Central</t>
  </si>
  <si>
    <t>1 documento con el modelo del Plan de Seguridad Hídrica Regional.</t>
  </si>
  <si>
    <t>Prestar servicios profesionales para la estructuración de la línea base del Plan de seguridad hídrica regional y apoyo en la gestión de proyectos</t>
  </si>
  <si>
    <t>2 entidades territorial implementando el modelo</t>
  </si>
  <si>
    <t>Prestar servicios de apoyo profesional para el ajuste e implementación del modelo de PSA en municipios de la Region central</t>
  </si>
  <si>
    <t>1 Proyecto Estructurado</t>
  </si>
  <si>
    <t>Prestar servicios de apoyo profesional para la estructuración y formulación y seguimiento de un proyecto regional de adaptación y/o mitigación de cambio Climático</t>
  </si>
  <si>
    <t>1 documento de identificación, caracterización y priorización de los temas estratégicos ambientales en la Región Central</t>
  </si>
  <si>
    <t>Prestar servicios profesionales para la identificación y caracterización de los temas estratégicos ambientales regionales y apoyo a supervisión Proyecto páramos</t>
  </si>
  <si>
    <t>120 guarda páramos con reentrenamiento y acciones de fortalecimiento</t>
  </si>
  <si>
    <t xml:space="preserve">Prestar servicios para el reentrenamiento y ejecucion de acciones de fortalecimiento organizativo del grupo de guardapáramos </t>
  </si>
  <si>
    <t>Apoyo técnico a la dinamización del Programa guarda páramos Voluntarios en el territorio asignado</t>
  </si>
  <si>
    <t>1 Acción de Fortalecimiento de las Comisiones Regionales de Competitividad</t>
  </si>
  <si>
    <t>Prestar servicios profesionales para desarrollar las actividades de fortalecimiento de las Comisiones Regionales de Competitividad</t>
  </si>
  <si>
    <t>1 Instancia Regional de Participación Ciudadana en funcionamiento.</t>
  </si>
  <si>
    <t>Prestar servicios profesionales para desarrollar procesos de enlace con la Administración de Bogotá DC y apoyo en la puesta en marcha de  los proyectos ejecutados por la Región Central</t>
  </si>
  <si>
    <t>Prestar servicios profesionales para desarrollar procesos de enlace, gestión de agenda y apoyo al concurso de iniciativas regionales de promoción del reconocimiento y posicionamiento regional - Cundinamarca</t>
  </si>
  <si>
    <t>Prestar servicios profesionales para desarrollar procesos de enlace, gestión de agenda y apoyo al concurso de iniciativas regionales de promoción del reconocimiento y posicionamiento regional - Boyacá</t>
  </si>
  <si>
    <t>Prestar servicios profesionales para desarrollar procesos de enlace, gestión de agenda y apoyo al concurso de iniciativas regionales de promoción del reconocimiento y posicionamiento regional - Meta</t>
  </si>
  <si>
    <t>Prestar servicios profesionales para desarrollar procesos de enlace, gestión de agenda y apoyo al concurso de iniciativas regionales de promoción del reconocimiento y posicionamiento regional - Tolima</t>
  </si>
  <si>
    <t>1 Proyecto formulado de estrategia de especialización inteligente</t>
  </si>
  <si>
    <t>Prestar  servicios profesionales para la formulación de un proyecto de implementación de la estrategia de Especialización Inteligente en la Región Central</t>
  </si>
  <si>
    <t>1 iniciativa de articulación de instrumentos de ordenamiento territorial implementada entre los municipios de borde de la Región Central</t>
  </si>
  <si>
    <t xml:space="preserve">Prestar servicios de apoyo para avanzar en el proceso de integración del ordenamiento territorial, mediante la implementación de una propuesta de articulación a nivel subregional y supra departamental </t>
  </si>
  <si>
    <t>5 alianzas de articulación de información cartográfica de tipo regional (Convenios con entidades generadoras de información).</t>
  </si>
  <si>
    <t>100% de Sistema de información regional actualizados y en operación</t>
  </si>
  <si>
    <t xml:space="preserve">Adquisición de GPS para alimentación de la base de datos en temas de rutas </t>
  </si>
  <si>
    <t>Bienes</t>
  </si>
  <si>
    <t>Prestar servicios de apoyo para la actualización y operación  del software del SIG Regional que garantice la elaboración de productos cartográficos requeridos por los procesos misionales</t>
  </si>
  <si>
    <t>2 Cadenas productivas con plan de mejoramiento para su competitividad en marcha</t>
  </si>
  <si>
    <t>Diseño y puesta en marcha de 2 planes de mejoramiento para la competitivdad de 2 cadenas productivas de la Región Central de un proyecto que mejore la competitividad de cadenas productivas asociada a los corredores de la red logistica en la Región Central</t>
  </si>
  <si>
    <t xml:space="preserve"> 2 mesas de trabajo de los corredores logísticos definidos por el ministerio de transporte, con participación activa</t>
  </si>
  <si>
    <t>Prestar servicios profesionales para la planeación, ejecución y seguimiento de los proyectos relacionados con el fortalecimiento a la conectividad intermodal y logística de la RC y los demás relacionados con el eje de Infraestructuras de transporte, logística  y servicios públicos</t>
  </si>
  <si>
    <t>Garantizar la disponibilidad del recurso necesario para el apoyo técnico en el proceso de gestión de bienes y servicios</t>
  </si>
  <si>
    <t xml:space="preserve">Inversión </t>
  </si>
  <si>
    <t>Total 2018</t>
  </si>
  <si>
    <t>Acuerdo 004-2017 del 9 octubre2017</t>
  </si>
  <si>
    <t xml:space="preserve">Eje Infraestructuras de transporte, logística y servicios públicos </t>
  </si>
  <si>
    <t>Eje de Seguridad alimentaria y desarrollo rural</t>
  </si>
  <si>
    <t>Eje Sustentabilidad ecosistémica y manejo de riesgos</t>
  </si>
  <si>
    <t>Eje Competitividad y proyección internacional</t>
  </si>
  <si>
    <t>Eje Gobernanza y buen gobierno</t>
  </si>
  <si>
    <t>Fortalecimiento Institucional</t>
  </si>
  <si>
    <t>Valor</t>
  </si>
  <si>
    <t>PRESUPUESTO 2018</t>
  </si>
  <si>
    <t>Total general</t>
  </si>
  <si>
    <t>Cuenta de MODALIDAD DE SELECCIÓN</t>
  </si>
  <si>
    <t>Total</t>
  </si>
  <si>
    <t>Total Acuerdo marco de precios</t>
  </si>
  <si>
    <t>Total Concurso de méritos</t>
  </si>
  <si>
    <t>Total Contratación directa</t>
  </si>
  <si>
    <t>Total Licitación pública</t>
  </si>
  <si>
    <t>Total Mínima cuantía</t>
  </si>
  <si>
    <t>Total N/A</t>
  </si>
  <si>
    <t>Total Selección abreviada de menor cuantía</t>
  </si>
  <si>
    <t>Desplazamiento</t>
  </si>
  <si>
    <t>100% actividades programadas de visibilizar  interna y externamente  la imagen institucional, los ejes estratégicos, acciones y proyectos  de la Región Central Rap-e.</t>
  </si>
  <si>
    <t xml:space="preserve">Prestar servicios profesionales para la gestión periodística e informativa de la entidad, apoyar el proceso de interacción con  los medios de comunicación y asociados de la Región Central     </t>
  </si>
  <si>
    <t xml:space="preserve">Prestar servicios profesionales para apoyar a la entidad en el desarrollo de la  estrategia de marketing digital que incluya manejo de redes sociales y la administración de comunidades virtuales. </t>
  </si>
  <si>
    <t>Prestar servicios profesionales en materia  de diseño gráfico,   para el  desarrollo  de campañas publicitarias  que  apoyen el posicionamiento de  la Región Central RAPE.</t>
  </si>
  <si>
    <t>Prestar servicios profesionales para la gestión estratégica y la coordinación interinstitucional en el desarrollo de contenidos de los proyectos priorizados para los asociados de la Región Central</t>
  </si>
  <si>
    <t xml:space="preserve">Prestar servicios profesionales  y especializados para brindar el soporte técnico actualización y administración de contenidos informativos e institucionales del portal web de la Región Central RAPE. </t>
  </si>
  <si>
    <t>1  Campaña de Marketing  y  Comunicación  360 Grados.</t>
  </si>
  <si>
    <t>Desarrollar y ejecutar una  estrategia de marketing y comunicación 360º que incluya campañas en ATL, BTL y Marketing Digital - on line –    para   la divulgación y promoción de la imagen institucional y los diferentes  proyectos de la Región Central RAP-E</t>
  </si>
  <si>
    <t>Prestar servicios profesionales  para fortalecer el proceso de Servicio al Ciudadano mediante la implementación de la  Estratégia Gobierno en Línea y las politicas y directirces existentes en la materia y ley de transparencia.</t>
  </si>
  <si>
    <t>Prestar apoyo administrativo en el proceso de Servicio al Ciudadano y acompañamiento técnico en lo relacionado con el manejo documental en la entidad</t>
  </si>
  <si>
    <t>Prestacion de servicios profesionales especializados para apoyar el fortalecimiento del proceso de gestion finaciera  en la implementacion de las  Normas Internacionales del sector contable publico (NICSP)</t>
  </si>
  <si>
    <t>recursos propios</t>
  </si>
  <si>
    <t>Prestar servicios para la implementación de acciones de intervención del clima organizacional que contribuyan a la reducción de brechas en la RAPE Región Central y a promover la identidad regional.</t>
  </si>
  <si>
    <t>Prestación de servicios profesionales para atender los requerimientos de la Comisión Nacional del Servicio Civil en el proceso de selección y provisión definitiva de empleos de carrera administrativa de la Región Central RAPE, a través de concurso de méritos.</t>
  </si>
  <si>
    <t>Contratar el suministro de tiquetes aéreos para rutas nacionales e internacionales y los servicios relacionados para los desplazamientos de los servidores públicos de la Región Administrativa y de Planeación Especial denominada RAPE – Región Central.</t>
  </si>
  <si>
    <t>Viáticos y Gastos de Viaje</t>
  </si>
  <si>
    <t>Caja menor</t>
  </si>
  <si>
    <t>Suscripción servicio Portal de Contratación</t>
  </si>
  <si>
    <t>Impresos y Comunicaciones</t>
  </si>
  <si>
    <t>Capacitaciones</t>
  </si>
  <si>
    <t>Capacitación</t>
  </si>
  <si>
    <t>Pagos Viáticos y Gastos de viaje</t>
  </si>
  <si>
    <t>Prestación de servicios y de apoyo necesarios para desarrollar el Plan Anual de Bienestar e Incentivos de la entidad para la vigencia 2018, el cual busca mejorar la calidad de vida de los funcionarios y sus familias</t>
  </si>
  <si>
    <t>Prestar el servicio para la realización de los exámenes médicos ocupacionales</t>
  </si>
  <si>
    <t xml:space="preserve">100% de cumplimiento de las actividades programadas </t>
  </si>
  <si>
    <t xml:space="preserve">Comisiones y gastos Bancarios </t>
  </si>
  <si>
    <t xml:space="preserve">Comisiones y Gastos Bancarios </t>
  </si>
  <si>
    <t>Comisiones</t>
  </si>
  <si>
    <t>100% de apoyo logístico a los procesos misionales y de apoyo de la entidad</t>
  </si>
  <si>
    <t>100% Licencias adquiridas que garantizan el funcionamiento de los software institucionales</t>
  </si>
  <si>
    <t xml:space="preserve">100% Cumplimiento de actividades realizadas para la consolidación del proceso de Servicio al Ciudadano según los lineamientos del Gobierno Nacional </t>
  </si>
  <si>
    <t xml:space="preserve">100% de Implementación de las  Normas Internacionales del sector contable publico (NICSP) de acuerdo ala Resolución 696 de diciembre del 2016 de la Contaduría General de la Nación </t>
  </si>
  <si>
    <t>100% de cumplimiento de las actividades programadas para la selección y provisión definitiva de empleos de carrera administrativa a través de concurso de méritos</t>
  </si>
  <si>
    <t>Gastos Generales</t>
  </si>
  <si>
    <t xml:space="preserve">Otros </t>
  </si>
  <si>
    <t>Funcionamiento en PAA</t>
  </si>
  <si>
    <t>Total Caja menor</t>
  </si>
  <si>
    <t>Total Capacitaciones</t>
  </si>
  <si>
    <t>Total Comisiones</t>
  </si>
  <si>
    <t>PROCESOS PAA 2018</t>
  </si>
  <si>
    <t>Prestar servicios profesionales de apoyo a la gestión jurídica en el marco  precontractual y contractual tendientes a contratar la ejecución de los proyectos de inversión y los requeridos por la entidad.</t>
  </si>
  <si>
    <t>11.5</t>
  </si>
  <si>
    <t>Prestar servicio de apoyo operativo a las diferentes dependencias de la entidad</t>
  </si>
  <si>
    <t>Prestar servicios técnicos para el soporte requerido para el desarrollo del proceso tecnológico y de las comunicaciones</t>
  </si>
  <si>
    <t>Adición y Prórroga del contrato 050-2017 cuyo objeto es "Prestación de servicios de canal de internet y troncal SIP para el funcionamiento y comunicación de la Región Administrativa y de Planeación Especial - RAPE - Región Central"</t>
  </si>
  <si>
    <t>Adición y prórroga del contrato 61-2017 cuyo objeto es "contratar el alquiler e instalación de equipos de cómputo que incluya mantenimiento preventivo, correctivo y soporte técnico de conformidad con las especificaciones técnicas"</t>
  </si>
  <si>
    <t xml:space="preserve">Modificación </t>
  </si>
  <si>
    <t xml:space="preserve">Total Modificación </t>
  </si>
  <si>
    <t>Adición y prórroga al contrato 115 de 2017 cuyo objeto es Prestación de Servicios artísticos  para la puesta en marcha de una estrategia comunicativa BTL de performance artístico donde se visibilicen las manifestaciones socioculturales de los territorios asociados a la Región Central RAP-E (Bogotá D,C., Cundinamarca, Boyacá, Tolima y Meta).</t>
  </si>
  <si>
    <t xml:space="preserve">Prestar servicios profesionales para la Pre, Pro, y Posproducción  de piezas audiovisuales (animación, fotografía, video)  y la construcción del banco de fotografía dentro de la estrategia de comunicación de la Región Central. </t>
  </si>
  <si>
    <t xml:space="preserve">Prestar servicios profesionales para la caracterización de 10 rutas identificadas en el marco del proyecto Bicirregión </t>
  </si>
  <si>
    <t xml:space="preserve">Prestar servicios para la certificación internacional de 5  rutas señalizadas </t>
  </si>
  <si>
    <t>Evento de promoción de las rutas señalizadas</t>
  </si>
  <si>
    <t>Prestar servicios para desarrollar acciones de fortalecimiento de 10 emprendimientos para la operación turística</t>
  </si>
  <si>
    <t>1 producto turístico propuesto</t>
  </si>
  <si>
    <t>Prestar servicios profesionales de apoyo para el  diseño y seguimiento de proyectos turísticos en la Región Central</t>
  </si>
  <si>
    <t>1  Red de Productores de la Región Central creada</t>
  </si>
  <si>
    <t>Prestar servicios para la implementación de la estrategia de seguridad alimentaria y desarrollo rural de la Región Central</t>
  </si>
  <si>
    <t>Enmienda 8 . Convenio 051 de 2015 "Estrategia de Seguridad Alimentaria y Economía Rural para la Región Central de Colombia"</t>
  </si>
  <si>
    <t>Prestar servicios profesionales para la gestión de acciones encaminadas al fortalecimiento de las organizaciones de productores de la Región Central.</t>
  </si>
  <si>
    <t>Total Dirección Corporativa</t>
  </si>
  <si>
    <t>Total Dirección Ejecutiva - Comunicaciones</t>
  </si>
  <si>
    <t>Total Dirección Técnica</t>
  </si>
  <si>
    <t>Total Oficina Asesora de Planeación</t>
  </si>
  <si>
    <t>Prestar servicios profesionales para  apoyar tecnicamente la estructuración de los proyectos del  Banco de Programas y Proyectos de la Región Central</t>
  </si>
  <si>
    <t>Prestar servicios profesionales para  apoyar estandarización de bases de datos y archivos planos que permitan la consolidación de la información del Sistema Integrado de Gestión de la entidad con un mejor manejo y disponibilidad de información regional.</t>
  </si>
  <si>
    <t>Prestar servicios profesionales para  apoyar la formulación e implementación de la politica y acciones de Gobierno Abierto en la entidad y demás getiones relacionadas.</t>
  </si>
  <si>
    <t>Prestar servicios profesionales en el proceso de planificación, seguimiento y monitoreo del presupuesto de los proyectos de inversión y apoyo técnico de conformidad con lo dispuesto por GESPROY del Sistema General de Regalías, como apoyo al Banco de Programa y Proyectos.</t>
  </si>
  <si>
    <t xml:space="preserve">Prestar servicios profesionales para el apoyo en la gestión documental, elaboración y cargue de información de proyectos en la Metodología General Ajustada (MGA) conforme con la normatividad vigente del Departamento Nacional de Planeación, apoyando los requerimientos de formulación del Banco de Programas y Proyectos. </t>
  </si>
  <si>
    <t>Prestar servicios para adelantar las acciones requeridas para ejecutar el concurso abierto de iniciativas regionales sobre los temas de trabajo de la RAP- E,  presentadas por organizaciones y colectivos (ciudadanos, gremiales, académicos y otros) reconocidos por los asociados, como estrategia para la conformación del consejo de participación regional</t>
  </si>
  <si>
    <t>Prestar servicios profesionales para la coordinación de enlaces y agendas territoriales y apoyo a la supervisión</t>
  </si>
  <si>
    <t xml:space="preserve">Prestar servicios profesionales para desarrollar procesos de gestión de agenda y apoyo al concurso de iniciativas regionales de promoción del reconocimiento y posicionamiento regional  - Bogotá </t>
  </si>
  <si>
    <t>Prestar servicios profesionales para el seguimiento a los compromisos generados con los diferentes actores e involucrados en la gestión misional, garantizando una articulación interinstitucional efectiva</t>
  </si>
  <si>
    <t>Prestar servicios profesionales para desarrollar las actividades de seguimiento a la agenda legislativa y articulación interinstitucional</t>
  </si>
  <si>
    <t>Prestar servicios profesionales de apoyo para la formalización de alianzas institucionales para la implementación de los proyectos relacionados con el desarrollo rural de la Región Central</t>
  </si>
  <si>
    <t>Adición y prorroga No.1 del contrato No 105 de 2017 cuyo objeto es "Prestar el servicio de transporte público terrestre automotor espacial para desarrollar las actividades requeridas para el funcionamiento de la Región Administrativa y de Planeación Especial – RAPE – Región Central</t>
  </si>
  <si>
    <t>Realizar la compra de estantería y mobiliario para la adecuación del depósito de la entidad</t>
  </si>
  <si>
    <t>Prestar servicios profesionales para identificación, gestión de articulación y asesoría en procesos de sostenibilidad y actualización permanente del sistema de información geográfico regional de la entidad</t>
  </si>
  <si>
    <t>Prestar servicios de apoyo profesional para el desarrollo del componente técnico de un proyecto regional de adaptación y/o mitigación de cambio climático</t>
  </si>
  <si>
    <t>Prestar servicios profesionales en el desarrollo de las actividades requeridas para alimentar y dinamizar el sistema de gestión de seguridad y salud en el trabajo de región Central.</t>
  </si>
  <si>
    <t>Adquisición de licencias para equipos tecnológicos del proceso de comunicación institucional de la Rape Región Central.</t>
  </si>
  <si>
    <t>Conservar y restaurar áreas de importancia ecosistemica - Fomentar el uso sostenible del suelo importancia ecosistémica</t>
  </si>
  <si>
    <t>Contratar bajo el sistema de precios unitarios fijos sin formula de reajuste las obras de restauración ecológica y reconversión productiva en los complejos de páramos de la Región Central, integrados en los grupos que se detallan en el componente técnico del proceso.</t>
  </si>
  <si>
    <t>BPIN 2016000050012</t>
  </si>
  <si>
    <t>SGR</t>
  </si>
  <si>
    <t>Contratar la compra de materiales como insumos necesarios para lograr los objetivos del programa de monitoreo y seguimiento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de la Región Central.</t>
  </si>
  <si>
    <t>Prestar servicios profesionales para ejercer la Dirección Técnica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de la Región Central.</t>
  </si>
  <si>
    <t>Prestar sus servicios profesionales para coordinar la ejecución técnica de los componentes de restauración ecológica y reconversión productiva, en el marco del proyecto: “Implementación de acciones de Conservación y Restauración de los Complejos de Páramo, Bosque Alto - Andino y Servicios Ecosistémicos de la Región Central Implementación de Acciones de Conservación y Restauración de los complejos de Páramo, Bosque Alto Andino y restauración de los complejos de Paramo” en el complejo que le sea asignado.</t>
  </si>
  <si>
    <t>Prestar servicios profesionales para la coordinación y seguimiento a las estrategias del componente de gestión y articulación socioambiental en el marco del proyecto Páramos de la Región Central</t>
  </si>
  <si>
    <t>Prestar servicios de apoyo a la Gestión Social en el marco del proyecto Paramos de la Región Central en el Subnodo asignado en el marco del proyecto de nominado “Implementación de acciones de conservación y restauración de los complejos de páramo, bosque alto andino de la región Central.</t>
  </si>
  <si>
    <t>Establecer mecanismos de articulación, coordinación y gestión socioambiental entre actores públicos y privados</t>
  </si>
  <si>
    <t xml:space="preserve">Presetar los servicios para la formulación y ejecución de una Estrategia de Comunicaciones para el Proyecto Páramos de la Región central </t>
  </si>
  <si>
    <t>Prestar servicios profesionales para la gestión y  actualización  de comunidades virtuales on line y redes sociales del proyecto Páramos de la Región Central</t>
  </si>
  <si>
    <t>Prestar servicios profesionales para formular la estrategia pedagógica y de comunicaciones del proyecto Páramos</t>
  </si>
  <si>
    <t>Prestar los servicios para el apoyo en el desarrollo de los talleres de educación ambiental en el territorio asignado en el marco del proyecto denominado "Implementación de acciones de Conservación y Restauración de los complejos de Parámo, Bosque Alto Andino de la Región Central.</t>
  </si>
  <si>
    <t>Suministro y distribución de comida preparada para atender los talleres realziados en el marco del proyecto paramo ejecutado por la RAPE Región Central.</t>
  </si>
  <si>
    <t>Selección Abreviada de Menor Cuantía</t>
  </si>
  <si>
    <t>Prestar servicios profesionales para coordinar todas las actividades de carácter administrativo y financiero para el desarrollo y gestión de los recursos administrativos, humanos, físicos, documentales, tecnológicos y financieros encaminados a cumplir con el proyecto denominado “Implementación de Acciones de Conservación y Restauración de los Complejos de páramo, Bosque alto- Andino y servicios ecosistémicos de la Región Central”.</t>
  </si>
  <si>
    <t>Prestación de servicios profesionales para la proyección, revisión, análisis y orientación en los asuntos legales que surjan de la ejecución del proyecto “Implementación de acciones de conservación y restauración de los complejos de páramo, bosque alto andino y restauración de los complejos de páramo” aprobado por el Sistema General de Regalías, relacionados con la estructuración de conceptos jurídicos, atención de consultas y emisión de directrices jurídicas; así como la elaboración y estudio de actos administrativos y demás actuaciones legales y jurídicas que se deban adelantar en el marco de la gestión pre contractual, contractual y poscontractual.</t>
  </si>
  <si>
    <t>Prestar servicios técnicos de apoyo a la gestión administrativa y operativa, para el desarrollo de las actividades requeridas en el marco de los procesos administrativos, técnicos y operativos del proyecto de acciones de conservación y restauración de páramos.</t>
  </si>
  <si>
    <t>Prestación de servicios de apoyo para el desarrollo de los procesos y procedimientos administrativos, técnicos y operativos que se requieran en la ejecución del proyecto para el grupo de complejo de páramos que le sea asignado.</t>
  </si>
  <si>
    <t xml:space="preserve">Prestar apoyo operativo para el desarrollo de las actividades requeridas en el marco de los procesos administrativos y técnicos del proyecto denominado “Implementación de Acciones de Conservación y Restauración de los Complejos de páramo, Bosque alto- Andino y servicios ecosistémicos de la Región Central”. </t>
  </si>
  <si>
    <t>Prestar el servicio de aseo y cafetería, incluyendo el suministro de los elementos necesarios para el mismo, para el proyecto Páramos de la Región Administrativa y de Planeación Especial  RAPE - Región Central</t>
  </si>
  <si>
    <t>Contratar el arrendamiento del bien inmueble donde funcionaran las oficinas del Proyecto Páramos</t>
  </si>
  <si>
    <t xml:space="preserve">Arrendamiento </t>
  </si>
  <si>
    <t>Servicio Publicos</t>
  </si>
  <si>
    <t>Contratar el alquiler e instalación de equipos de cómputo que incluya mantenimiento preventivo, correctivo y soporte técnico, de conformidad con las especificaciones técnicas establecidas por el proyecto Páramos de la Región Administrativa y de Planeación Especial - RAPE - Región Central</t>
  </si>
  <si>
    <t>Selección abreviada de Susbasta Inversa</t>
  </si>
  <si>
    <t>Contratar la compra, instalación y mantenimiento de mobiliario de la sede del  proyecto Páramos de la Región Administrativa y de Planeación Especial - RAPE - Región Central</t>
  </si>
  <si>
    <t>Suministro</t>
  </si>
  <si>
    <t xml:space="preserve">Suscripción de herramientas colaborativas del licenciamiento office 365 para el proyeto Páramos </t>
  </si>
  <si>
    <t>Gastos de Desplazamiento</t>
  </si>
  <si>
    <t xml:space="preserve">Prestar el servicio de transporte público terrestre automotor especial para desarrollar las actividades del proyecto Páramos de la Región Administrativa y de Planeación Especial RAPE - Región Central </t>
  </si>
  <si>
    <t>Contratar la adquisición, configuración, instalación, puesta en marcha y mantenimiento preventivo de los componentes tecnológicos (Switch, Firewall, Acces Point, UPS, Cableado Estructurado, Rack, Servidor y Telefonía IP) el cual brindará la conectividad, comunicación y seguridad perimetral a la red local del Proyecto Páramos de la RAP-E Región Central</t>
  </si>
  <si>
    <t>Suministro de herramientas tecnologicas y audiovisuales para la sede del proyecto Páramos de la RAPE - Región Central</t>
  </si>
  <si>
    <t>Suministro de carpetas tapas separadas requeridos para la gestión documental del  Proyecto Páramos de la RAPE - Región Central</t>
  </si>
  <si>
    <t>Ejecutar la estrategia publicitaria del Proyecto Páramo ejecutado por la Región Administrativa y de Planeación Especial RAPE Región Central, incluído el servicio de central de medios para el diseño, impresión y/o producción de vallas, cuñas, avisos de prensa y/o banners, monitoreo de medios cualquier servicio relacionado con la ejecución de dicha estrategia.</t>
  </si>
  <si>
    <t xml:space="preserve">Otras adquisiciones de servicios, Promoción institucionla </t>
  </si>
  <si>
    <t>Prestar servicios técnicos de apoyo para la conformación de una red de productores de la Región Central.</t>
  </si>
  <si>
    <t xml:space="preserve">250 actores del abastecimiento de alimentos vinculados a la estrategia regional </t>
  </si>
  <si>
    <t>100% Cumplimiento de actividades  para la implementación del Sistema de Gestión Documental</t>
  </si>
  <si>
    <t>Pago de aportes riesgo 4 ARL, contrato No. 34 de 2018 cuyo objeto es: "Prestar servicio de apoyo operativo a las diferentes dependencias de la entidad"</t>
  </si>
  <si>
    <t>Pago ARL Contratistas</t>
  </si>
  <si>
    <t>ELIMINADD</t>
  </si>
  <si>
    <r>
      <rPr>
        <b/>
        <sz val="11"/>
        <rFont val="Trebuchet MS"/>
        <family val="2"/>
      </rPr>
      <t xml:space="preserve">EDNA PATRICIA RANGEL BARRAGAN 
</t>
    </r>
    <r>
      <rPr>
        <sz val="11"/>
        <rFont val="Trebuchet MS"/>
        <family val="2"/>
      </rPr>
      <t>erangel@regioncentralrape.gov.co
Directora Administrativa y Financiera con asignación de funciones
Región Central - RAPE 
Se modifican el proceso 169, 177 y 179.
Versión 5 del  19 de febrero de 2018
Elaboró: Carlos Andrés Cantillo Duarte - Profesional de apoyo Dirección Corporativa</t>
    </r>
  </si>
  <si>
    <t>Selección Abreviada de  Subasta Inversa</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</si>
</sst>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 #,##0_-;_-* &quot;-&quot;??_-;_-@_-"/>
    <numFmt numFmtId="171" formatCode="&quot;$&quot;\ #,##0"/>
    <numFmt numFmtId="172" formatCode="#,##0_ ;\-#,##0\ "/>
    <numFmt numFmtId="173" formatCode="dd/mm/yyyy;@"/>
  </numFmts>
  <fonts count="64">
    <font>
      <sz val="11"/>
      <color theme="1"/>
      <name val="Calibri"/>
      <family val="2"/>
    </font>
    <font>
      <sz val="12"/>
      <color indexed="8"/>
      <name val="Calibri"/>
      <family val="2"/>
    </font>
    <font>
      <sz val="11"/>
      <name val="Trebuchet MS"/>
      <family val="2"/>
    </font>
    <font>
      <sz val="12"/>
      <name val="Trebuchet MS"/>
      <family val="2"/>
    </font>
    <font>
      <b/>
      <sz val="11"/>
      <name val="Trebuchet MS"/>
      <family val="2"/>
    </font>
    <font>
      <sz val="10"/>
      <name val="Arial"/>
      <family val="2"/>
    </font>
    <font>
      <b/>
      <sz val="12"/>
      <name val="Trebuchet MS"/>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11"/>
      <color indexed="8"/>
      <name val="Calibri"/>
      <family val="2"/>
    </font>
    <font>
      <sz val="10"/>
      <name val="Calibri Light"/>
      <family val="2"/>
    </font>
    <font>
      <sz val="9"/>
      <color indexed="8"/>
      <name val="Arial"/>
      <family val="2"/>
    </font>
    <font>
      <b/>
      <sz val="11"/>
      <color indexed="9"/>
      <name val="Trebuchet MS"/>
      <family val="2"/>
    </font>
    <font>
      <b/>
      <sz val="11"/>
      <color indexed="62"/>
      <name val="Trebuchet MS"/>
      <family val="2"/>
    </font>
    <font>
      <b/>
      <sz val="11"/>
      <name val="Calibri"/>
      <family val="2"/>
    </font>
    <font>
      <sz val="12"/>
      <name val="Calibri"/>
      <family val="2"/>
    </font>
    <font>
      <sz val="12"/>
      <color indexed="8"/>
      <name val="Trebuchet MS"/>
      <family val="2"/>
    </font>
    <font>
      <sz val="12"/>
      <color indexed="10"/>
      <name val="Trebuchet MS"/>
      <family val="2"/>
    </font>
    <font>
      <sz val="11"/>
      <color indexed="8"/>
      <name val="Trebuchet MS"/>
      <family val="2"/>
    </font>
    <font>
      <sz val="12"/>
      <color indexed="8"/>
      <name val="Arial"/>
      <family val="2"/>
    </font>
    <font>
      <b/>
      <sz val="12"/>
      <color indexed="8"/>
      <name val="Arial"/>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theme="1"/>
      <name val="Calibri"/>
      <family val="2"/>
    </font>
    <font>
      <sz val="11"/>
      <color rgb="FF000000"/>
      <name val="Calibri"/>
      <family val="2"/>
    </font>
    <font>
      <sz val="9"/>
      <color theme="1"/>
      <name val="Arial"/>
      <family val="2"/>
    </font>
    <font>
      <b/>
      <sz val="11"/>
      <color theme="0"/>
      <name val="Trebuchet MS"/>
      <family val="2"/>
    </font>
    <font>
      <b/>
      <sz val="11"/>
      <color theme="8"/>
      <name val="Trebuchet MS"/>
      <family val="2"/>
    </font>
    <font>
      <sz val="12"/>
      <color theme="1"/>
      <name val="Trebuchet MS"/>
      <family val="2"/>
    </font>
    <font>
      <sz val="12"/>
      <color rgb="FFFF0000"/>
      <name val="Trebuchet MS"/>
      <family val="2"/>
    </font>
    <font>
      <sz val="11"/>
      <color theme="1"/>
      <name val="Trebuchet MS"/>
      <family val="2"/>
    </font>
    <font>
      <sz val="12"/>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hair"/>
    </border>
    <border>
      <left style="double"/>
      <right style="double"/>
      <top style="hair"/>
      <bottom style="hair"/>
    </border>
    <border>
      <left style="double"/>
      <right style="double"/>
      <top style="hair"/>
      <bottom style="double"/>
    </border>
    <border>
      <left style="hair"/>
      <right style="hair"/>
      <top style="hair"/>
      <bottom style="hair"/>
    </border>
    <border>
      <left style="hair"/>
      <right style="double"/>
      <top style="hair"/>
      <bottom style="hair"/>
    </border>
    <border>
      <left style="thin"/>
      <right style="thin"/>
      <top style="thin"/>
      <bottom>
        <color indexed="63"/>
      </bottom>
    </border>
    <border>
      <left style="double"/>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indexed="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color indexed="63"/>
      </right>
      <top style="thin"/>
      <bottom style="thin"/>
    </border>
    <border>
      <left style="double"/>
      <right style="hair"/>
      <top style="hair"/>
      <bottom>
        <color indexed="63"/>
      </bottom>
    </border>
    <border>
      <left style="hair"/>
      <right style="hair"/>
      <top style="hair"/>
      <bottom>
        <color indexed="63"/>
      </bottom>
    </border>
    <border>
      <left style="hair"/>
      <right style="double"/>
      <top style="hair"/>
      <bottom>
        <color indexed="63"/>
      </bottom>
    </border>
    <border>
      <left>
        <color indexed="63"/>
      </left>
      <right>
        <color indexed="63"/>
      </right>
      <top style="hair"/>
      <bottom>
        <color indexed="63"/>
      </bottom>
    </border>
    <border>
      <left style="hair"/>
      <right style="hair"/>
      <top style="double"/>
      <bottom style="hair"/>
    </border>
    <border>
      <left style="hair"/>
      <right style="double"/>
      <top style="double"/>
      <bottom style="hair"/>
    </border>
    <border>
      <left style="hair"/>
      <right style="hair"/>
      <top style="hair"/>
      <bottom style="double"/>
    </border>
    <border>
      <left style="hair"/>
      <right style="double"/>
      <top style="hair"/>
      <bottom style="double"/>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hair"/>
    </border>
    <border>
      <left style="double"/>
      <right style="hair"/>
      <top>
        <color indexed="63"/>
      </top>
      <bottom style="hair"/>
    </border>
  </borders>
  <cellStyleXfs count="90">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58">
    <xf numFmtId="0" fontId="0" fillId="0" borderId="0" xfId="0" applyFont="1" applyAlignment="1">
      <alignment/>
    </xf>
    <xf numFmtId="0" fontId="0" fillId="33" borderId="0" xfId="0" applyFill="1" applyAlignment="1">
      <alignment/>
    </xf>
    <xf numFmtId="0" fontId="54" fillId="33" borderId="10" xfId="0" applyFont="1" applyFill="1" applyBorder="1" applyAlignment="1">
      <alignment horizontal="center"/>
    </xf>
    <xf numFmtId="0" fontId="0" fillId="33" borderId="11" xfId="0" applyFont="1" applyFill="1" applyBorder="1" applyAlignment="1">
      <alignment vertical="center" wrapText="1"/>
    </xf>
    <xf numFmtId="0" fontId="55" fillId="33" borderId="11" xfId="0" applyFont="1" applyFill="1" applyBorder="1" applyAlignment="1">
      <alignment vertical="center" wrapText="1"/>
    </xf>
    <xf numFmtId="0" fontId="55" fillId="33" borderId="12"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1" xfId="0" applyFont="1" applyFill="1" applyBorder="1" applyAlignment="1" applyProtection="1">
      <alignment horizontal="left" vertical="center" wrapText="1"/>
      <protection locked="0"/>
    </xf>
    <xf numFmtId="9" fontId="25" fillId="33" borderId="11" xfId="78" applyFont="1" applyFill="1" applyBorder="1" applyAlignment="1">
      <alignment horizontal="left" vertical="center" wrapText="1"/>
    </xf>
    <xf numFmtId="0" fontId="25" fillId="33" borderId="12" xfId="0" applyFont="1" applyFill="1" applyBorder="1" applyAlignment="1">
      <alignment horizontal="left" vertical="center" wrapText="1"/>
    </xf>
    <xf numFmtId="0" fontId="54"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Border="1" applyAlignment="1">
      <alignment horizontal="center" vertical="center"/>
    </xf>
    <xf numFmtId="0" fontId="2" fillId="33" borderId="0" xfId="0" applyFont="1" applyFill="1" applyBorder="1" applyAlignment="1">
      <alignment vertical="center" wrapText="1"/>
    </xf>
    <xf numFmtId="3" fontId="2" fillId="33" borderId="0" xfId="0" applyNumberFormat="1"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Font="1" applyFill="1" applyBorder="1" applyAlignment="1">
      <alignment vertical="center"/>
    </xf>
    <xf numFmtId="0" fontId="2" fillId="33" borderId="0" xfId="0" applyFont="1" applyFill="1" applyBorder="1" applyAlignment="1">
      <alignment horizontal="center"/>
    </xf>
    <xf numFmtId="0" fontId="56" fillId="33" borderId="0" xfId="0" applyFont="1" applyFill="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3" fontId="3" fillId="0" borderId="13" xfId="47" applyNumberFormat="1" applyFont="1" applyFill="1" applyBorder="1" applyAlignment="1">
      <alignment vertical="center"/>
    </xf>
    <xf numFmtId="3" fontId="3" fillId="0"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xf>
    <xf numFmtId="0" fontId="3" fillId="0" borderId="14" xfId="0" applyFont="1" applyFill="1" applyBorder="1" applyAlignment="1">
      <alignment horizontal="justify" vertical="center" wrapText="1"/>
    </xf>
    <xf numFmtId="0" fontId="3" fillId="0" borderId="13" xfId="0" applyFont="1" applyFill="1" applyBorder="1" applyAlignment="1">
      <alignment horizontal="center" vertical="center"/>
    </xf>
    <xf numFmtId="0" fontId="3" fillId="33" borderId="13" xfId="0"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xf>
    <xf numFmtId="14" fontId="3" fillId="33" borderId="13" xfId="0" applyNumberFormat="1" applyFont="1" applyFill="1" applyBorder="1" applyAlignment="1">
      <alignment horizontal="center" vertical="center"/>
    </xf>
    <xf numFmtId="0" fontId="3" fillId="33" borderId="14" xfId="0" applyFont="1" applyFill="1" applyBorder="1" applyAlignment="1">
      <alignment horizontal="justify" vertical="center" wrapText="1"/>
    </xf>
    <xf numFmtId="0" fontId="57" fillId="27" borderId="15" xfId="0" applyFont="1" applyFill="1" applyBorder="1" applyAlignment="1">
      <alignment horizontal="center" vertical="center" wrapText="1"/>
    </xf>
    <xf numFmtId="3" fontId="57" fillId="27" borderId="15"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8" xfId="0" applyFont="1" applyFill="1" applyBorder="1" applyAlignment="1">
      <alignment horizontal="right" vertical="center" wrapText="1"/>
    </xf>
    <xf numFmtId="0" fontId="58" fillId="0" borderId="18" xfId="0" applyFont="1" applyFill="1" applyBorder="1" applyAlignment="1">
      <alignment horizontal="left" vertical="center" wrapText="1"/>
    </xf>
    <xf numFmtId="0" fontId="58" fillId="0" borderId="19" xfId="0" applyFont="1" applyFill="1" applyBorder="1" applyAlignment="1">
      <alignment horizontal="left" vertical="center" wrapText="1"/>
    </xf>
    <xf numFmtId="168" fontId="4" fillId="0" borderId="18" xfId="57" applyFont="1" applyFill="1" applyBorder="1" applyAlignment="1">
      <alignment horizontal="center" vertical="center" wrapText="1"/>
    </xf>
    <xf numFmtId="168" fontId="0" fillId="0" borderId="0" xfId="57" applyFont="1" applyAlignment="1">
      <alignment/>
    </xf>
    <xf numFmtId="0" fontId="0" fillId="0" borderId="20" xfId="0" applyBorder="1" applyAlignment="1">
      <alignment/>
    </xf>
    <xf numFmtId="168" fontId="0" fillId="0" borderId="20" xfId="57" applyFont="1" applyBorder="1" applyAlignment="1">
      <alignment/>
    </xf>
    <xf numFmtId="0" fontId="29" fillId="0" borderId="20" xfId="0" applyFont="1" applyBorder="1" applyAlignment="1">
      <alignment/>
    </xf>
    <xf numFmtId="168" fontId="29" fillId="0" borderId="20" xfId="57" applyFont="1" applyBorder="1" applyAlignment="1">
      <alignment/>
    </xf>
    <xf numFmtId="0" fontId="54" fillId="0" borderId="20" xfId="0" applyFont="1" applyBorder="1" applyAlignment="1">
      <alignment horizontal="center"/>
    </xf>
    <xf numFmtId="168" fontId="54" fillId="0" borderId="20" xfId="57" applyFont="1" applyBorder="1" applyAlignment="1">
      <alignment horizontal="center"/>
    </xf>
    <xf numFmtId="168" fontId="2" fillId="33" borderId="0" xfId="57" applyFont="1" applyFill="1" applyBorder="1" applyAlignment="1">
      <alignment/>
    </xf>
    <xf numFmtId="168" fontId="58" fillId="0" borderId="18" xfId="0" applyNumberFormat="1" applyFont="1" applyFill="1" applyBorder="1" applyAlignment="1">
      <alignment horizontal="center" vertical="center" wrapText="1"/>
    </xf>
    <xf numFmtId="0" fontId="30" fillId="0" borderId="13" xfId="70" applyFont="1" applyFill="1" applyBorder="1" applyAlignment="1">
      <alignment horizontal="justify" vertical="center" wrapText="1"/>
      <protection/>
    </xf>
    <xf numFmtId="0" fontId="30" fillId="0" borderId="13" xfId="76" applyFont="1" applyFill="1" applyBorder="1" applyAlignment="1">
      <alignment horizontal="justify" vertical="center" wrapText="1"/>
      <protection/>
    </xf>
    <xf numFmtId="1" fontId="30" fillId="0" borderId="13" xfId="58" applyNumberFormat="1" applyFont="1" applyFill="1" applyBorder="1" applyAlignment="1">
      <alignment horizontal="center" vertical="center" wrapText="1"/>
    </xf>
    <xf numFmtId="0" fontId="2" fillId="33" borderId="0" xfId="0" applyFont="1" applyFill="1" applyBorder="1" applyAlignment="1">
      <alignment/>
    </xf>
    <xf numFmtId="0" fontId="2" fillId="33" borderId="0" xfId="0" applyFont="1" applyFill="1" applyBorder="1" applyAlignment="1">
      <alignment vertical="center"/>
    </xf>
    <xf numFmtId="0" fontId="0" fillId="0" borderId="0" xfId="0" applyAlignment="1">
      <alignment/>
    </xf>
    <xf numFmtId="0" fontId="2" fillId="33" borderId="0" xfId="0" applyFont="1" applyFill="1" applyBorder="1" applyAlignment="1">
      <alignment/>
    </xf>
    <xf numFmtId="0" fontId="2" fillId="33" borderId="0" xfId="0" applyFont="1" applyFill="1" applyBorder="1" applyAlignment="1">
      <alignment horizontal="center" vertical="center" wrapText="1"/>
    </xf>
    <xf numFmtId="0" fontId="2" fillId="33" borderId="0" xfId="0" applyFont="1" applyFill="1" applyBorder="1" applyAlignment="1">
      <alignment vertical="center"/>
    </xf>
    <xf numFmtId="0" fontId="56" fillId="33" borderId="0" xfId="0" applyFont="1" applyFill="1" applyAlignment="1">
      <alignment vertical="center" wrapText="1"/>
    </xf>
    <xf numFmtId="3" fontId="2" fillId="33" borderId="0" xfId="0" applyNumberFormat="1" applyFont="1" applyFill="1" applyBorder="1" applyAlignment="1">
      <alignment/>
    </xf>
    <xf numFmtId="0" fontId="54" fillId="0" borderId="20" xfId="0" applyFont="1" applyBorder="1" applyAlignment="1">
      <alignment/>
    </xf>
    <xf numFmtId="168" fontId="54" fillId="0" borderId="20" xfId="57" applyFont="1" applyBorder="1" applyAlignment="1">
      <alignment/>
    </xf>
    <xf numFmtId="0" fontId="0" fillId="0" borderId="20" xfId="0" applyFill="1" applyBorder="1" applyAlignment="1">
      <alignment/>
    </xf>
    <xf numFmtId="171" fontId="30" fillId="0" borderId="13" xfId="76" applyNumberFormat="1" applyFont="1" applyFill="1" applyBorder="1" applyAlignment="1">
      <alignment horizontal="right" vertical="center" wrapText="1"/>
      <protection/>
    </xf>
    <xf numFmtId="171" fontId="30" fillId="0" borderId="13" xfId="58" applyNumberFormat="1" applyFont="1" applyFill="1" applyBorder="1" applyAlignment="1">
      <alignment horizontal="right" vertical="center" wrapText="1"/>
    </xf>
    <xf numFmtId="0" fontId="59" fillId="0" borderId="13" xfId="0" applyFont="1" applyFill="1" applyBorder="1" applyAlignment="1">
      <alignment horizontal="justify" vertical="center" wrapText="1"/>
    </xf>
    <xf numFmtId="168" fontId="2" fillId="33" borderId="0" xfId="57" applyFont="1" applyFill="1" applyBorder="1" applyAlignment="1">
      <alignment vertical="center"/>
    </xf>
    <xf numFmtId="168" fontId="56" fillId="33" borderId="0" xfId="57" applyFont="1" applyFill="1" applyAlignment="1">
      <alignment vertical="center" wrapText="1"/>
    </xf>
    <xf numFmtId="168" fontId="2" fillId="33" borderId="0" xfId="0" applyNumberFormat="1" applyFont="1" applyFill="1" applyBorder="1" applyAlignment="1">
      <alignment horizontal="center" vertical="center" wrapText="1"/>
    </xf>
    <xf numFmtId="168" fontId="2" fillId="33" borderId="0" xfId="0" applyNumberFormat="1" applyFont="1" applyFill="1" applyBorder="1" applyAlignment="1">
      <alignment/>
    </xf>
    <xf numFmtId="0" fontId="37" fillId="0" borderId="0" xfId="0" applyFont="1" applyAlignment="1">
      <alignment/>
    </xf>
    <xf numFmtId="0" fontId="37" fillId="0" borderId="21" xfId="0" applyFont="1" applyBorder="1" applyAlignment="1">
      <alignment/>
    </xf>
    <xf numFmtId="0" fontId="37" fillId="0" borderId="22" xfId="0" applyFont="1" applyBorder="1" applyAlignment="1">
      <alignment/>
    </xf>
    <xf numFmtId="0" fontId="37" fillId="0" borderId="23" xfId="0" applyFont="1" applyBorder="1" applyAlignment="1">
      <alignment/>
    </xf>
    <xf numFmtId="0" fontId="37" fillId="0" borderId="21" xfId="0" applyFont="1" applyBorder="1" applyAlignment="1">
      <alignment/>
    </xf>
    <xf numFmtId="0" fontId="37" fillId="0" borderId="23" xfId="0" applyNumberFormat="1" applyFont="1" applyBorder="1" applyAlignment="1">
      <alignment/>
    </xf>
    <xf numFmtId="0" fontId="37" fillId="0" borderId="24" xfId="0" applyFont="1" applyBorder="1" applyAlignment="1">
      <alignment/>
    </xf>
    <xf numFmtId="0" fontId="37" fillId="0" borderId="25" xfId="0" applyFont="1" applyBorder="1" applyAlignment="1">
      <alignment/>
    </xf>
    <xf numFmtId="0" fontId="37" fillId="0" borderId="26" xfId="0" applyNumberFormat="1" applyFont="1" applyBorder="1" applyAlignment="1">
      <alignment/>
    </xf>
    <xf numFmtId="0" fontId="37" fillId="0" borderId="27" xfId="0" applyFont="1" applyBorder="1" applyAlignment="1">
      <alignment/>
    </xf>
    <xf numFmtId="0" fontId="37" fillId="0" borderId="28" xfId="0" applyFont="1" applyBorder="1" applyAlignment="1">
      <alignment/>
    </xf>
    <xf numFmtId="0" fontId="37" fillId="0" borderId="29" xfId="0" applyNumberFormat="1" applyFont="1" applyBorder="1" applyAlignment="1">
      <alignment/>
    </xf>
    <xf numFmtId="168" fontId="58" fillId="0" borderId="18" xfId="0" applyNumberFormat="1" applyFont="1" applyFill="1" applyBorder="1" applyAlignment="1">
      <alignment horizontal="right" vertical="center" wrapText="1"/>
    </xf>
    <xf numFmtId="0" fontId="2"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xf>
    <xf numFmtId="3" fontId="3" fillId="0" borderId="13" xfId="47" applyNumberFormat="1" applyFont="1" applyFill="1" applyBorder="1" applyAlignment="1">
      <alignment horizontal="center" vertical="center"/>
    </xf>
    <xf numFmtId="0" fontId="4" fillId="0" borderId="30" xfId="0" applyFont="1" applyFill="1" applyBorder="1" applyAlignment="1">
      <alignment horizontal="left" vertical="center" wrapText="1"/>
    </xf>
    <xf numFmtId="0" fontId="3" fillId="13" borderId="13" xfId="0" applyFont="1" applyFill="1" applyBorder="1" applyAlignment="1">
      <alignment horizontal="justify" vertical="center" wrapText="1"/>
    </xf>
    <xf numFmtId="3" fontId="3" fillId="13" borderId="13" xfId="47" applyNumberFormat="1" applyFont="1" applyFill="1" applyBorder="1" applyAlignment="1">
      <alignment vertical="center"/>
    </xf>
    <xf numFmtId="0" fontId="3" fillId="13" borderId="16" xfId="0" applyFont="1" applyFill="1" applyBorder="1" applyAlignment="1">
      <alignment horizontal="center" vertical="center" wrapText="1"/>
    </xf>
    <xf numFmtId="0" fontId="3" fillId="13" borderId="13" xfId="0" applyFont="1" applyFill="1" applyBorder="1" applyAlignment="1">
      <alignment horizontal="center" vertical="center" wrapText="1"/>
    </xf>
    <xf numFmtId="3" fontId="3" fillId="13" borderId="13" xfId="0" applyNumberFormat="1" applyFont="1" applyFill="1" applyBorder="1" applyAlignment="1">
      <alignment horizontal="center" vertical="center" wrapText="1"/>
    </xf>
    <xf numFmtId="0" fontId="3" fillId="13" borderId="13" xfId="0" applyFont="1" applyFill="1" applyBorder="1" applyAlignment="1">
      <alignment horizontal="center" vertical="center"/>
    </xf>
    <xf numFmtId="14" fontId="3" fillId="13" borderId="13" xfId="0" applyNumberFormat="1" applyFont="1" applyFill="1" applyBorder="1" applyAlignment="1">
      <alignment horizontal="center" vertical="center"/>
    </xf>
    <xf numFmtId="0" fontId="3" fillId="13" borderId="14" xfId="0" applyFont="1" applyFill="1" applyBorder="1" applyAlignment="1">
      <alignment horizontal="justify"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Fill="1" applyBorder="1" applyAlignment="1">
      <alignment horizontal="justify" vertical="center" wrapText="1"/>
    </xf>
    <xf numFmtId="3" fontId="3" fillId="0" borderId="32" xfId="47" applyNumberFormat="1" applyFont="1" applyFill="1" applyBorder="1" applyAlignment="1">
      <alignment vertical="center"/>
    </xf>
    <xf numFmtId="0" fontId="3" fillId="33" borderId="32" xfId="0" applyFont="1" applyFill="1" applyBorder="1" applyAlignment="1">
      <alignment horizontal="center" vertical="center" wrapText="1"/>
    </xf>
    <xf numFmtId="3" fontId="3" fillId="33" borderId="32" xfId="0" applyNumberFormat="1" applyFont="1" applyFill="1" applyBorder="1" applyAlignment="1">
      <alignment horizontal="center" vertical="center" wrapText="1"/>
    </xf>
    <xf numFmtId="0" fontId="3" fillId="0" borderId="32" xfId="0" applyFont="1" applyFill="1" applyBorder="1" applyAlignment="1">
      <alignment horizontal="center" vertical="center"/>
    </xf>
    <xf numFmtId="14" fontId="3" fillId="0" borderId="32" xfId="0" applyNumberFormat="1" applyFont="1" applyFill="1" applyBorder="1" applyAlignment="1">
      <alignment horizontal="center" vertical="center"/>
    </xf>
    <xf numFmtId="0" fontId="3" fillId="0" borderId="33" xfId="0" applyFont="1" applyFill="1" applyBorder="1" applyAlignment="1">
      <alignment horizontal="justify" vertical="center" wrapText="1"/>
    </xf>
    <xf numFmtId="0" fontId="2" fillId="13" borderId="34" xfId="0" applyFont="1" applyFill="1" applyBorder="1" applyAlignment="1">
      <alignment vertical="center"/>
    </xf>
    <xf numFmtId="168" fontId="2" fillId="13" borderId="34" xfId="57" applyFont="1" applyFill="1" applyBorder="1" applyAlignment="1">
      <alignment/>
    </xf>
    <xf numFmtId="0" fontId="2" fillId="13" borderId="34" xfId="0" applyFont="1" applyFill="1" applyBorder="1" applyAlignment="1">
      <alignment/>
    </xf>
    <xf numFmtId="0" fontId="60" fillId="13" borderId="13" xfId="0" applyFont="1" applyFill="1" applyBorder="1" applyAlignment="1">
      <alignment horizontal="justify" vertical="center" wrapText="1"/>
    </xf>
    <xf numFmtId="3" fontId="60" fillId="13" borderId="13" xfId="47" applyNumberFormat="1" applyFont="1" applyFill="1" applyBorder="1" applyAlignment="1">
      <alignment vertical="center"/>
    </xf>
    <xf numFmtId="0" fontId="3" fillId="13" borderId="31" xfId="0" applyFont="1" applyFill="1" applyBorder="1" applyAlignment="1">
      <alignment horizontal="center" vertical="center" wrapText="1"/>
    </xf>
    <xf numFmtId="0" fontId="3" fillId="13" borderId="32" xfId="0" applyFont="1" applyFill="1" applyBorder="1" applyAlignment="1">
      <alignment horizontal="center" vertical="center" wrapText="1"/>
    </xf>
    <xf numFmtId="0" fontId="3" fillId="13" borderId="32" xfId="0" applyFont="1" applyFill="1" applyBorder="1" applyAlignment="1">
      <alignment horizontal="justify" vertical="center" wrapText="1"/>
    </xf>
    <xf numFmtId="3" fontId="3" fillId="13" borderId="32" xfId="47" applyNumberFormat="1" applyFont="1" applyFill="1" applyBorder="1" applyAlignment="1">
      <alignment vertical="center"/>
    </xf>
    <xf numFmtId="3" fontId="3" fillId="13" borderId="32" xfId="0" applyNumberFormat="1" applyFont="1" applyFill="1" applyBorder="1" applyAlignment="1">
      <alignment horizontal="center" vertical="center" wrapText="1"/>
    </xf>
    <xf numFmtId="0" fontId="3" fillId="13" borderId="32" xfId="0" applyFont="1" applyFill="1" applyBorder="1" applyAlignment="1">
      <alignment horizontal="center" vertical="center"/>
    </xf>
    <xf numFmtId="0" fontId="2" fillId="13" borderId="0" xfId="0" applyFont="1" applyFill="1" applyBorder="1" applyAlignment="1">
      <alignment/>
    </xf>
    <xf numFmtId="168" fontId="2" fillId="13" borderId="0" xfId="57" applyFont="1" applyFill="1" applyBorder="1" applyAlignment="1">
      <alignment/>
    </xf>
    <xf numFmtId="171" fontId="30" fillId="13" borderId="13" xfId="58" applyNumberFormat="1" applyFont="1" applyFill="1" applyBorder="1" applyAlignment="1">
      <alignment horizontal="right" vertical="center" wrapText="1"/>
    </xf>
    <xf numFmtId="0" fontId="2" fillId="13" borderId="13" xfId="0" applyFont="1" applyFill="1" applyBorder="1" applyAlignment="1">
      <alignment horizontal="center" vertical="center" wrapText="1"/>
    </xf>
    <xf numFmtId="3" fontId="2" fillId="13" borderId="13" xfId="0" applyNumberFormat="1"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35" xfId="0" applyFont="1" applyFill="1" applyBorder="1" applyAlignment="1">
      <alignment vertical="center" wrapText="1"/>
    </xf>
    <xf numFmtId="172" fontId="3" fillId="0" borderId="35" xfId="47" applyNumberFormat="1" applyFont="1" applyFill="1" applyBorder="1" applyAlignment="1">
      <alignment vertical="center"/>
    </xf>
    <xf numFmtId="0" fontId="3" fillId="0" borderId="35" xfId="0" applyFont="1" applyFill="1" applyBorder="1" applyAlignment="1">
      <alignment horizontal="center" vertical="center"/>
    </xf>
    <xf numFmtId="3" fontId="3" fillId="0" borderId="35" xfId="0" applyNumberFormat="1" applyFont="1" applyFill="1" applyBorder="1" applyAlignment="1">
      <alignment vertical="center"/>
    </xf>
    <xf numFmtId="0" fontId="3" fillId="0" borderId="35" xfId="0" applyFont="1" applyFill="1" applyBorder="1" applyAlignment="1">
      <alignment horizontal="center" vertical="center" wrapText="1"/>
    </xf>
    <xf numFmtId="173" fontId="3" fillId="0" borderId="35" xfId="0" applyNumberFormat="1" applyFont="1" applyFill="1" applyBorder="1" applyAlignment="1">
      <alignment horizontal="center" vertical="center"/>
    </xf>
    <xf numFmtId="14" fontId="3" fillId="0" borderId="35" xfId="0" applyNumberFormat="1" applyFont="1" applyFill="1" applyBorder="1" applyAlignment="1">
      <alignment horizontal="center" vertical="center"/>
    </xf>
    <xf numFmtId="0" fontId="3" fillId="0" borderId="36" xfId="0" applyFont="1" applyFill="1" applyBorder="1" applyAlignment="1">
      <alignment horizontal="justify"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vertical="center" wrapText="1"/>
    </xf>
    <xf numFmtId="172" fontId="3" fillId="0" borderId="13" xfId="47" applyNumberFormat="1" applyFont="1" applyFill="1" applyBorder="1" applyAlignment="1">
      <alignment vertical="center"/>
    </xf>
    <xf numFmtId="3" fontId="3" fillId="0" borderId="13" xfId="0" applyNumberFormat="1" applyFont="1" applyFill="1" applyBorder="1" applyAlignment="1">
      <alignment vertical="center"/>
    </xf>
    <xf numFmtId="173" fontId="3" fillId="0" borderId="13" xfId="0" applyNumberFormat="1" applyFont="1" applyFill="1" applyBorder="1" applyAlignment="1">
      <alignment horizontal="center" vertical="center"/>
    </xf>
    <xf numFmtId="0" fontId="3" fillId="13" borderId="13" xfId="0" applyFont="1" applyFill="1" applyBorder="1" applyAlignment="1">
      <alignment vertical="center" wrapText="1"/>
    </xf>
    <xf numFmtId="172" fontId="3" fillId="33" borderId="13" xfId="47" applyNumberFormat="1" applyFont="1" applyFill="1" applyBorder="1" applyAlignment="1">
      <alignment vertical="center"/>
    </xf>
    <xf numFmtId="173" fontId="3" fillId="33" borderId="13" xfId="0" applyNumberFormat="1" applyFont="1" applyFill="1" applyBorder="1" applyAlignment="1">
      <alignment horizontal="center" vertical="center"/>
    </xf>
    <xf numFmtId="0" fontId="3" fillId="0" borderId="32" xfId="0" applyFont="1" applyFill="1" applyBorder="1" applyAlignment="1">
      <alignment horizontal="left" vertical="center" wrapText="1"/>
    </xf>
    <xf numFmtId="0" fontId="3" fillId="0" borderId="32" xfId="0" applyFont="1" applyFill="1" applyBorder="1" applyAlignment="1">
      <alignment vertical="center" wrapText="1"/>
    </xf>
    <xf numFmtId="0" fontId="3" fillId="0" borderId="37" xfId="0" applyFont="1" applyFill="1" applyBorder="1" applyAlignment="1">
      <alignment horizontal="left" vertical="center" wrapText="1"/>
    </xf>
    <xf numFmtId="0" fontId="3" fillId="13" borderId="37" xfId="0" applyFont="1" applyFill="1" applyBorder="1" applyAlignment="1">
      <alignment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justify" vertical="center" wrapText="1"/>
    </xf>
    <xf numFmtId="0" fontId="3" fillId="13" borderId="37" xfId="0" applyFont="1" applyFill="1" applyBorder="1" applyAlignment="1">
      <alignment horizontal="left" vertical="center" wrapText="1"/>
    </xf>
    <xf numFmtId="0" fontId="3" fillId="13" borderId="13" xfId="0" applyFont="1" applyFill="1" applyBorder="1" applyAlignment="1">
      <alignment horizontal="left" vertical="center" wrapText="1"/>
    </xf>
    <xf numFmtId="0" fontId="2" fillId="13" borderId="0" xfId="0" applyFont="1" applyFill="1" applyBorder="1" applyAlignment="1">
      <alignment horizontal="center"/>
    </xf>
    <xf numFmtId="172" fontId="3" fillId="33" borderId="13" xfId="47" applyNumberFormat="1" applyFont="1" applyFill="1" applyBorder="1" applyAlignment="1">
      <alignment vertical="center" wrapText="1"/>
    </xf>
    <xf numFmtId="3" fontId="3" fillId="0" borderId="13" xfId="0" applyNumberFormat="1" applyFont="1" applyFill="1" applyBorder="1" applyAlignment="1">
      <alignment vertical="center" wrapText="1"/>
    </xf>
    <xf numFmtId="173" fontId="3" fillId="33" borderId="13" xfId="0" applyNumberFormat="1" applyFont="1" applyFill="1" applyBorder="1" applyAlignment="1">
      <alignment horizontal="center" vertical="center" wrapText="1"/>
    </xf>
    <xf numFmtId="14" fontId="3" fillId="33" borderId="13" xfId="0" applyNumberFormat="1" applyFont="1" applyFill="1" applyBorder="1" applyAlignment="1">
      <alignment horizontal="center" vertical="center" wrapText="1"/>
    </xf>
    <xf numFmtId="172" fontId="3" fillId="0" borderId="32" xfId="47" applyNumberFormat="1" applyFont="1" applyFill="1" applyBorder="1" applyAlignment="1">
      <alignment vertical="center" wrapText="1"/>
    </xf>
    <xf numFmtId="3" fontId="3" fillId="0" borderId="32" xfId="0" applyNumberFormat="1" applyFont="1" applyFill="1" applyBorder="1" applyAlignment="1">
      <alignment vertical="center" wrapText="1"/>
    </xf>
    <xf numFmtId="173" fontId="3" fillId="0" borderId="32"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3" fontId="3" fillId="0" borderId="37" xfId="0" applyNumberFormat="1" applyFont="1" applyFill="1" applyBorder="1" applyAlignment="1">
      <alignment vertical="center" wrapText="1"/>
    </xf>
    <xf numFmtId="170" fontId="3" fillId="13" borderId="0" xfId="47" applyNumberFormat="1" applyFont="1" applyFill="1" applyBorder="1" applyAlignment="1">
      <alignment vertical="center" wrapText="1"/>
    </xf>
    <xf numFmtId="3" fontId="3" fillId="13" borderId="13" xfId="0" applyNumberFormat="1" applyFont="1" applyFill="1" applyBorder="1" applyAlignment="1">
      <alignment vertical="center" wrapText="1"/>
    </xf>
    <xf numFmtId="0" fontId="3" fillId="13" borderId="0" xfId="0" applyFont="1" applyFill="1" applyBorder="1" applyAlignment="1">
      <alignment horizontal="center" vertical="center" wrapText="1"/>
    </xf>
    <xf numFmtId="173" fontId="3" fillId="13" borderId="13" xfId="0" applyNumberFormat="1" applyFont="1" applyFill="1" applyBorder="1" applyAlignment="1">
      <alignment horizontal="center" vertical="center" wrapText="1"/>
    </xf>
    <xf numFmtId="14" fontId="3" fillId="13" borderId="13" xfId="0" applyNumberFormat="1" applyFont="1" applyFill="1" applyBorder="1" applyAlignment="1">
      <alignment horizontal="center" vertical="center" wrapText="1"/>
    </xf>
    <xf numFmtId="172" fontId="3" fillId="13" borderId="13" xfId="47" applyNumberFormat="1" applyFont="1" applyFill="1" applyBorder="1" applyAlignment="1">
      <alignment vertical="center" wrapText="1"/>
    </xf>
    <xf numFmtId="0" fontId="60" fillId="13" borderId="13"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60" fillId="11" borderId="13" xfId="0" applyFont="1" applyFill="1" applyBorder="1" applyAlignment="1">
      <alignment horizontal="center" vertical="center" wrapText="1"/>
    </xf>
    <xf numFmtId="0" fontId="60" fillId="11" borderId="14" xfId="0" applyFont="1" applyFill="1" applyBorder="1" applyAlignment="1">
      <alignment horizontal="justify" vertical="center" wrapText="1"/>
    </xf>
    <xf numFmtId="3" fontId="60" fillId="11" borderId="13" xfId="47" applyNumberFormat="1" applyFont="1" applyFill="1" applyBorder="1" applyAlignment="1">
      <alignment vertical="center"/>
    </xf>
    <xf numFmtId="0" fontId="3" fillId="11" borderId="31" xfId="0" applyFont="1" applyFill="1" applyBorder="1" applyAlignment="1">
      <alignment horizontal="center" vertical="center" wrapText="1"/>
    </xf>
    <xf numFmtId="0" fontId="3" fillId="11" borderId="13" xfId="0" applyFont="1" applyFill="1" applyBorder="1" applyAlignment="1">
      <alignment horizontal="left" vertical="center" wrapText="1"/>
    </xf>
    <xf numFmtId="0" fontId="3" fillId="11" borderId="13" xfId="0" applyFont="1" applyFill="1" applyBorder="1" applyAlignment="1">
      <alignment vertical="center" wrapText="1"/>
    </xf>
    <xf numFmtId="172" fontId="3" fillId="11" borderId="13" xfId="47" applyNumberFormat="1" applyFont="1" applyFill="1" applyBorder="1" applyAlignment="1">
      <alignment vertical="center" wrapText="1"/>
    </xf>
    <xf numFmtId="3" fontId="3" fillId="11" borderId="13" xfId="0" applyNumberFormat="1" applyFont="1" applyFill="1" applyBorder="1" applyAlignment="1">
      <alignment vertical="center" wrapText="1"/>
    </xf>
    <xf numFmtId="173" fontId="3" fillId="11" borderId="13" xfId="0" applyNumberFormat="1" applyFont="1" applyFill="1" applyBorder="1" applyAlignment="1">
      <alignment horizontal="center" vertical="center" wrapText="1"/>
    </xf>
    <xf numFmtId="14" fontId="3" fillId="11" borderId="13" xfId="0" applyNumberFormat="1" applyFont="1" applyFill="1" applyBorder="1" applyAlignment="1">
      <alignment horizontal="center" vertical="center" wrapText="1"/>
    </xf>
    <xf numFmtId="0" fontId="3" fillId="11" borderId="14" xfId="0" applyFont="1" applyFill="1" applyBorder="1" applyAlignment="1">
      <alignment horizontal="justify" vertical="center" wrapText="1"/>
    </xf>
    <xf numFmtId="0" fontId="59" fillId="11" borderId="31" xfId="0" applyFont="1" applyFill="1" applyBorder="1" applyAlignment="1">
      <alignment horizontal="center" vertical="center" wrapText="1"/>
    </xf>
    <xf numFmtId="0" fontId="59" fillId="11" borderId="13" xfId="0" applyFont="1" applyFill="1" applyBorder="1" applyAlignment="1">
      <alignment horizontal="center" vertical="center" wrapText="1"/>
    </xf>
    <xf numFmtId="0" fontId="59" fillId="11" borderId="32" xfId="0" applyFont="1" applyFill="1" applyBorder="1" applyAlignment="1">
      <alignment horizontal="justify" vertical="center" wrapText="1"/>
    </xf>
    <xf numFmtId="3" fontId="59" fillId="11" borderId="32" xfId="47" applyNumberFormat="1" applyFont="1" applyFill="1" applyBorder="1" applyAlignment="1">
      <alignment vertical="center"/>
    </xf>
    <xf numFmtId="0" fontId="61" fillId="11" borderId="13" xfId="0" applyFont="1" applyFill="1" applyBorder="1" applyAlignment="1">
      <alignment horizontal="center" vertical="center" wrapText="1"/>
    </xf>
    <xf numFmtId="3" fontId="61" fillId="11" borderId="13" xfId="0" applyNumberFormat="1" applyFont="1" applyFill="1" applyBorder="1" applyAlignment="1">
      <alignment horizontal="center" vertical="center" wrapText="1"/>
    </xf>
    <xf numFmtId="0" fontId="59" fillId="11" borderId="32" xfId="0" applyFont="1" applyFill="1" applyBorder="1" applyAlignment="1">
      <alignment horizontal="center" vertical="center"/>
    </xf>
    <xf numFmtId="14" fontId="59" fillId="11" borderId="32" xfId="0" applyNumberFormat="1" applyFont="1" applyFill="1" applyBorder="1" applyAlignment="1">
      <alignment horizontal="center" vertical="center"/>
    </xf>
    <xf numFmtId="0" fontId="59" fillId="11" borderId="14" xfId="0" applyFont="1" applyFill="1" applyBorder="1" applyAlignment="1">
      <alignment horizontal="justify" vertical="center" wrapText="1"/>
    </xf>
    <xf numFmtId="14" fontId="3" fillId="14" borderId="13" xfId="0" applyNumberFormat="1" applyFont="1" applyFill="1" applyBorder="1" applyAlignment="1">
      <alignment horizontal="center" vertical="center"/>
    </xf>
    <xf numFmtId="0" fontId="3" fillId="14" borderId="13" xfId="0" applyFont="1" applyFill="1" applyBorder="1" applyAlignment="1">
      <alignment horizontal="center" vertical="center" wrapText="1"/>
    </xf>
    <xf numFmtId="0" fontId="3" fillId="14" borderId="31" xfId="0" applyFont="1" applyFill="1" applyBorder="1" applyAlignment="1">
      <alignment horizontal="center" vertical="center" wrapText="1"/>
    </xf>
    <xf numFmtId="0" fontId="3" fillId="14" borderId="13" xfId="0" applyFont="1" applyFill="1" applyBorder="1" applyAlignment="1">
      <alignment horizontal="left" vertical="center" wrapText="1"/>
    </xf>
    <xf numFmtId="0" fontId="3" fillId="14" borderId="13" xfId="0" applyFont="1" applyFill="1" applyBorder="1" applyAlignment="1">
      <alignment vertical="center" wrapText="1"/>
    </xf>
    <xf numFmtId="172" fontId="3" fillId="14" borderId="13" xfId="47" applyNumberFormat="1" applyFont="1" applyFill="1" applyBorder="1" applyAlignment="1">
      <alignment vertical="center" wrapText="1"/>
    </xf>
    <xf numFmtId="3" fontId="3" fillId="14" borderId="13" xfId="0" applyNumberFormat="1" applyFont="1" applyFill="1" applyBorder="1" applyAlignment="1">
      <alignment vertical="center" wrapText="1"/>
    </xf>
    <xf numFmtId="173" fontId="3" fillId="14" borderId="13" xfId="0" applyNumberFormat="1" applyFont="1" applyFill="1" applyBorder="1" applyAlignment="1">
      <alignment horizontal="center" vertical="center" wrapText="1"/>
    </xf>
    <xf numFmtId="14" fontId="3" fillId="14" borderId="13" xfId="0" applyNumberFormat="1" applyFont="1" applyFill="1" applyBorder="1" applyAlignment="1">
      <alignment horizontal="center" vertical="center" wrapText="1"/>
    </xf>
    <xf numFmtId="0" fontId="3" fillId="14" borderId="14" xfId="0" applyFont="1" applyFill="1" applyBorder="1" applyAlignment="1">
      <alignment horizontal="justify" vertical="center" wrapText="1"/>
    </xf>
    <xf numFmtId="3" fontId="59" fillId="11" borderId="13" xfId="47" applyNumberFormat="1" applyFont="1" applyFill="1" applyBorder="1" applyAlignment="1">
      <alignment vertical="center"/>
    </xf>
    <xf numFmtId="3" fontId="59" fillId="14" borderId="13" xfId="47" applyNumberFormat="1" applyFont="1" applyFill="1" applyBorder="1" applyAlignment="1">
      <alignment vertical="center"/>
    </xf>
    <xf numFmtId="173" fontId="3" fillId="14" borderId="13" xfId="0" applyNumberFormat="1" applyFont="1" applyFill="1" applyBorder="1" applyAlignment="1">
      <alignment horizontal="center" vertical="center"/>
    </xf>
    <xf numFmtId="14" fontId="3" fillId="14" borderId="32" xfId="0" applyNumberFormat="1" applyFont="1" applyFill="1" applyBorder="1" applyAlignment="1">
      <alignment horizontal="center" vertical="center"/>
    </xf>
    <xf numFmtId="3" fontId="3" fillId="12" borderId="13" xfId="47" applyNumberFormat="1" applyFont="1" applyFill="1" applyBorder="1" applyAlignment="1">
      <alignment vertical="center"/>
    </xf>
    <xf numFmtId="0" fontId="3" fillId="34" borderId="31" xfId="0" applyFont="1" applyFill="1" applyBorder="1" applyAlignment="1">
      <alignment horizontal="center" vertical="center" wrapText="1"/>
    </xf>
    <xf numFmtId="0" fontId="3" fillId="34" borderId="37" xfId="0" applyFont="1" applyFill="1" applyBorder="1" applyAlignment="1">
      <alignment horizontal="left" vertical="center" wrapText="1"/>
    </xf>
    <xf numFmtId="0" fontId="3" fillId="34" borderId="13" xfId="0" applyFont="1" applyFill="1" applyBorder="1" applyAlignment="1">
      <alignment vertical="center" wrapText="1"/>
    </xf>
    <xf numFmtId="0" fontId="3" fillId="34" borderId="13" xfId="0" applyFont="1" applyFill="1" applyBorder="1" applyAlignment="1">
      <alignment horizontal="center" vertical="center" wrapText="1"/>
    </xf>
    <xf numFmtId="3" fontId="3" fillId="34" borderId="13" xfId="0" applyNumberFormat="1" applyFont="1" applyFill="1" applyBorder="1" applyAlignment="1">
      <alignment vertical="center" wrapText="1"/>
    </xf>
    <xf numFmtId="0" fontId="3" fillId="34" borderId="0" xfId="0" applyFont="1" applyFill="1" applyBorder="1" applyAlignment="1">
      <alignment horizontal="center" vertical="center" wrapText="1"/>
    </xf>
    <xf numFmtId="173" fontId="3" fillId="34" borderId="13" xfId="0" applyNumberFormat="1" applyFont="1" applyFill="1" applyBorder="1" applyAlignment="1">
      <alignment horizontal="center" vertical="center" wrapText="1"/>
    </xf>
    <xf numFmtId="14" fontId="3" fillId="34" borderId="13" xfId="0" applyNumberFormat="1" applyFont="1" applyFill="1" applyBorder="1" applyAlignment="1">
      <alignment horizontal="center" vertical="center" wrapText="1"/>
    </xf>
    <xf numFmtId="0" fontId="3" fillId="34" borderId="14" xfId="0" applyFont="1" applyFill="1" applyBorder="1" applyAlignment="1">
      <alignment horizontal="justify" vertical="center" wrapText="1"/>
    </xf>
    <xf numFmtId="170" fontId="6" fillId="34" borderId="0" xfId="47" applyNumberFormat="1" applyFont="1" applyFill="1" applyBorder="1" applyAlignment="1">
      <alignment vertical="center" wrapText="1"/>
    </xf>
    <xf numFmtId="172" fontId="3" fillId="15" borderId="13" xfId="47" applyNumberFormat="1" applyFont="1" applyFill="1" applyBorder="1" applyAlignment="1">
      <alignment vertical="center"/>
    </xf>
    <xf numFmtId="172" fontId="3" fillId="15" borderId="37" xfId="47" applyNumberFormat="1" applyFont="1" applyFill="1" applyBorder="1" applyAlignment="1">
      <alignment vertical="center" wrapText="1"/>
    </xf>
    <xf numFmtId="173" fontId="3" fillId="15" borderId="37" xfId="0" applyNumberFormat="1" applyFont="1" applyFill="1" applyBorder="1" applyAlignment="1">
      <alignment horizontal="center" vertical="center" wrapText="1"/>
    </xf>
    <xf numFmtId="14" fontId="3" fillId="15" borderId="37" xfId="0" applyNumberFormat="1" applyFont="1" applyFill="1" applyBorder="1" applyAlignment="1">
      <alignment horizontal="center" vertical="center" wrapText="1"/>
    </xf>
    <xf numFmtId="172" fontId="3" fillId="15" borderId="13" xfId="47" applyNumberFormat="1" applyFont="1" applyFill="1" applyBorder="1" applyAlignment="1">
      <alignment vertical="center" wrapText="1"/>
    </xf>
    <xf numFmtId="0" fontId="3" fillId="15" borderId="13" xfId="0" applyFont="1" applyFill="1" applyBorder="1" applyAlignment="1">
      <alignment horizontal="center" vertical="center" wrapText="1"/>
    </xf>
    <xf numFmtId="14" fontId="3" fillId="15" borderId="13" xfId="0" applyNumberFormat="1" applyFont="1" applyFill="1" applyBorder="1" applyAlignment="1">
      <alignment horizontal="center" vertical="center"/>
    </xf>
    <xf numFmtId="173" fontId="3" fillId="15" borderId="13" xfId="0" applyNumberFormat="1" applyFont="1" applyFill="1" applyBorder="1" applyAlignment="1">
      <alignment horizontal="center" vertical="center"/>
    </xf>
    <xf numFmtId="0" fontId="37" fillId="0" borderId="0" xfId="0" applyFont="1" applyAlignment="1">
      <alignment horizontal="center"/>
    </xf>
    <xf numFmtId="0" fontId="2" fillId="33" borderId="34" xfId="0"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0" xfId="0" applyFont="1" applyFill="1" applyBorder="1" applyAlignment="1">
      <alignment horizontal="right" vertical="center" wrapText="1"/>
    </xf>
    <xf numFmtId="0" fontId="62" fillId="33" borderId="41" xfId="0" applyFont="1" applyFill="1" applyBorder="1" applyAlignment="1">
      <alignment horizontal="center" vertical="center" wrapText="1"/>
    </xf>
    <xf numFmtId="0" fontId="62" fillId="33" borderId="0"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2" fillId="33" borderId="43" xfId="0" applyFont="1" applyFill="1" applyBorder="1" applyAlignment="1">
      <alignment horizontal="center" vertical="center" wrapText="1"/>
    </xf>
    <xf numFmtId="0" fontId="63" fillId="33" borderId="17" xfId="0" applyFont="1" applyFill="1" applyBorder="1" applyAlignment="1">
      <alignment horizontal="left" vertical="center" wrapText="1"/>
    </xf>
    <xf numFmtId="0" fontId="63" fillId="33" borderId="18" xfId="0" applyFont="1" applyFill="1" applyBorder="1" applyAlignment="1">
      <alignment horizontal="left" vertical="center" wrapText="1"/>
    </xf>
    <xf numFmtId="0" fontId="63" fillId="33" borderId="19" xfId="0" applyFont="1" applyFill="1" applyBorder="1" applyAlignment="1">
      <alignment horizontal="left" vertical="center" wrapText="1"/>
    </xf>
    <xf numFmtId="0" fontId="62" fillId="33" borderId="44" xfId="0" applyFont="1" applyFill="1" applyBorder="1" applyAlignment="1">
      <alignment horizontal="center" vertical="center" wrapText="1"/>
    </xf>
    <xf numFmtId="0" fontId="62" fillId="33" borderId="45" xfId="0" applyFont="1" applyFill="1" applyBorder="1" applyAlignment="1">
      <alignment horizontal="center" vertical="center" wrapText="1"/>
    </xf>
    <xf numFmtId="0" fontId="62" fillId="33" borderId="46"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2" fillId="33" borderId="44" xfId="0" applyFont="1" applyFill="1" applyBorder="1" applyAlignment="1" quotePrefix="1">
      <alignment horizontal="center" vertical="center" wrapText="1"/>
    </xf>
    <xf numFmtId="15" fontId="62" fillId="33" borderId="44" xfId="0" applyNumberFormat="1" applyFont="1" applyFill="1" applyBorder="1" applyAlignment="1">
      <alignment horizontal="center" vertical="center" wrapText="1"/>
    </xf>
    <xf numFmtId="15" fontId="62" fillId="33" borderId="46" xfId="0" applyNumberFormat="1"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3" fillId="13" borderId="32" xfId="0" applyFont="1" applyFill="1" applyBorder="1" applyAlignment="1">
      <alignment horizontal="center" vertical="center"/>
    </xf>
    <xf numFmtId="0" fontId="3" fillId="13" borderId="47" xfId="0" applyFont="1" applyFill="1" applyBorder="1" applyAlignment="1">
      <alignment horizontal="center" vertical="center"/>
    </xf>
    <xf numFmtId="14" fontId="3" fillId="13" borderId="32" xfId="0" applyNumberFormat="1" applyFont="1" applyFill="1" applyBorder="1" applyAlignment="1">
      <alignment horizontal="center" vertical="center"/>
    </xf>
    <xf numFmtId="14" fontId="3" fillId="13" borderId="47" xfId="0" applyNumberFormat="1" applyFont="1" applyFill="1" applyBorder="1" applyAlignment="1">
      <alignment horizontal="center" vertical="center"/>
    </xf>
    <xf numFmtId="0" fontId="3" fillId="13" borderId="31" xfId="0" applyFont="1" applyFill="1" applyBorder="1" applyAlignment="1">
      <alignment horizontal="center" vertical="center" wrapText="1"/>
    </xf>
    <xf numFmtId="0" fontId="3" fillId="13" borderId="48" xfId="0" applyFont="1" applyFill="1" applyBorder="1" applyAlignment="1">
      <alignment horizontal="center" vertical="center" wrapText="1"/>
    </xf>
    <xf numFmtId="0" fontId="3" fillId="13" borderId="32" xfId="0" applyFont="1" applyFill="1" applyBorder="1" applyAlignment="1">
      <alignment horizontal="center" vertical="center" wrapText="1"/>
    </xf>
    <xf numFmtId="0" fontId="3" fillId="13" borderId="47" xfId="0" applyFont="1" applyFill="1" applyBorder="1" applyAlignment="1">
      <alignment horizontal="center" vertical="center" wrapText="1"/>
    </xf>
    <xf numFmtId="3" fontId="3" fillId="13" borderId="32" xfId="0" applyNumberFormat="1" applyFont="1" applyFill="1" applyBorder="1" applyAlignment="1">
      <alignment horizontal="center" vertical="center" wrapText="1"/>
    </xf>
    <xf numFmtId="3" fontId="3" fillId="13" borderId="47" xfId="0" applyNumberFormat="1" applyFont="1" applyFill="1" applyBorder="1" applyAlignment="1">
      <alignment horizontal="center" vertical="center" wrapText="1"/>
    </xf>
    <xf numFmtId="0" fontId="0" fillId="0" borderId="45" xfId="0" applyBorder="1" applyAlignment="1">
      <alignment horizontal="center"/>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Millares [0] 3" xfId="50"/>
    <cellStyle name="Millares [0] 4" xfId="51"/>
    <cellStyle name="Millares 2" xfId="52"/>
    <cellStyle name="Millares 3" xfId="53"/>
    <cellStyle name="Millares 4" xfId="54"/>
    <cellStyle name="Millares 5" xfId="55"/>
    <cellStyle name="Currency" xfId="56"/>
    <cellStyle name="Currency [0]" xfId="57"/>
    <cellStyle name="Moneda [0] 2" xfId="58"/>
    <cellStyle name="Moneda [0] 3" xfId="59"/>
    <cellStyle name="Neutral" xfId="60"/>
    <cellStyle name="Normal 2" xfId="61"/>
    <cellStyle name="Normal 2 2" xfId="62"/>
    <cellStyle name="Normal 2 3" xfId="63"/>
    <cellStyle name="Normal 2 4" xfId="64"/>
    <cellStyle name="Normal 3" xfId="65"/>
    <cellStyle name="Normal 3 2" xfId="66"/>
    <cellStyle name="Normal 3 2 2" xfId="67"/>
    <cellStyle name="Normal 3 2 3" xfId="68"/>
    <cellStyle name="Normal 3 2 4" xfId="69"/>
    <cellStyle name="Normal 4" xfId="70"/>
    <cellStyle name="Normal 4 2" xfId="71"/>
    <cellStyle name="Normal 4 2 2" xfId="72"/>
    <cellStyle name="Normal 4 2 3" xfId="73"/>
    <cellStyle name="Normal 4 3" xfId="74"/>
    <cellStyle name="Normal 4 4" xfId="75"/>
    <cellStyle name="Normal 5" xfId="76"/>
    <cellStyle name="Notas" xfId="77"/>
    <cellStyle name="Percent" xfId="78"/>
    <cellStyle name="Porcentaje 2" xfId="79"/>
    <cellStyle name="Porcentaje 2 2" xfId="80"/>
    <cellStyle name="Porcentaje 2 3" xfId="81"/>
    <cellStyle name="Porcentaje 2 4" xfId="82"/>
    <cellStyle name="Salida" xfId="83"/>
    <cellStyle name="Texto de advertencia" xfId="84"/>
    <cellStyle name="Texto explicativo" xfId="85"/>
    <cellStyle name="Título" xfId="86"/>
    <cellStyle name="Título 2" xfId="87"/>
    <cellStyle name="Título 3" xfId="88"/>
    <cellStyle name="Total" xfId="89"/>
  </cellStyles>
  <dxfs count="1">
    <dxf>
      <font>
        <sz val="12"/>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1304925</xdr:colOff>
      <xdr:row>5</xdr:row>
      <xdr:rowOff>76200</xdr:rowOff>
    </xdr:to>
    <xdr:pic>
      <xdr:nvPicPr>
        <xdr:cNvPr id="1" name="Imagen 23"/>
        <xdr:cNvPicPr preferRelativeResize="1">
          <a:picLocks noChangeAspect="1"/>
        </xdr:cNvPicPr>
      </xdr:nvPicPr>
      <xdr:blipFill>
        <a:blip r:embed="rId1"/>
        <a:stretch>
          <a:fillRect/>
        </a:stretch>
      </xdr:blipFill>
      <xdr:spPr>
        <a:xfrm>
          <a:off x="85725" y="47625"/>
          <a:ext cx="1219200" cy="8667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No. PROCESO">
      <sharedItems containsSemiMixedTypes="0" containsString="0" containsMixedTypes="0" containsNumber="1" containsInteger="1"/>
    </cacheField>
    <cacheField name="META POAI Y/O PLAN DE ACCI?N DE LA VIGENCIA">
      <sharedItems containsMixedTypes="0"/>
    </cacheField>
    <cacheField name="OBJETO CONTRACTUAL">
      <sharedItems containsMixedTypes="0"/>
    </cacheField>
    <cacheField name="VALOR ESTIMADO">
      <sharedItems containsSemiMixedTypes="0" containsString="0" containsMixedTypes="0" containsNumber="1"/>
    </cacheField>
    <cacheField name="RUBRO">
      <sharedItems containsMixedTypes="0"/>
    </cacheField>
    <cacheField name="FUENTE">
      <sharedItems containsMixedTypes="0"/>
    </cacheField>
    <cacheField name="MODALIDAD DE SELECCI?N">
      <sharedItems containsMixedTypes="0" count="11">
        <s v="Licitación pública"/>
        <s v="Selección abreviada de menor cuantía"/>
        <s v="Concurso de méritos"/>
        <s v="Contratación directa"/>
        <s v="Mínima cuantía"/>
        <s v="Acuerdo marco de precios"/>
        <s v="N/A"/>
        <s v="Modificación "/>
        <s v="Caja menor"/>
        <s v="Capacitaciones"/>
        <s v="Comisiones"/>
      </sharedItems>
    </cacheField>
    <cacheField name="TIPO DE CONTRATO">
      <sharedItems containsMixedTypes="0" count="8">
        <s v="PSP"/>
        <s v="Servicios"/>
        <s v="Convenio"/>
        <s v="Consultoría"/>
        <s v="Bienes"/>
        <s v="Desplazamiento"/>
        <s v="Obra"/>
        <s v="Contrato de interventoría"/>
      </sharedItems>
    </cacheField>
    <cacheField name="PLAZO DE EJECUCI?N">
      <sharedItems containsMixedTypes="1" containsNumber="1"/>
    </cacheField>
    <cacheField name="FECHA ESTIMADA PARA INICIAR EL PROCESO CONTRACTUAL">
      <sharedItems containsDate="1" containsMixedTypes="1"/>
    </cacheField>
    <cacheField name="FECHA ESTIMADA DE INICIO EJECUCI?N">
      <sharedItems containsDate="1" containsMixedTypes="1"/>
    </cacheField>
    <cacheField name="?REA RESPONSABLE">
      <sharedItems containsMixedTypes="0" count="4">
        <s v="Dirección Técnica"/>
        <s v="Dirección Corporativa"/>
        <s v="Oficina Asesora de Planeación"/>
        <s v="Dirección Ejecutiva - Comunicacion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55" firstHeaderRow="2" firstDataRow="2" firstDataCol="3"/>
  <pivotFields count="12">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12">
        <item x="5"/>
        <item x="2"/>
        <item x="3"/>
        <item x="0"/>
        <item x="4"/>
        <item x="6"/>
        <item x="1"/>
        <item x="8"/>
        <item x="9"/>
        <item x="10"/>
        <item x="7"/>
        <item t="default"/>
      </items>
    </pivotField>
    <pivotField axis="axisRow" compact="0" outline="0" showAll="0">
      <items count="9">
        <item x="4"/>
        <item x="3"/>
        <item m="1" x="7"/>
        <item x="2"/>
        <item m="1" x="6"/>
        <item x="0"/>
        <item x="1"/>
        <item x="5"/>
        <item t="default"/>
      </items>
    </pivotField>
    <pivotField compact="0" outline="0" showAll="0"/>
    <pivotField compact="0" outline="0" showAll="0"/>
    <pivotField compact="0" outline="0" showAll="0"/>
    <pivotField axis="axisRow" compact="0" outline="0" showAll="0">
      <items count="5">
        <item x="1"/>
        <item x="3"/>
        <item x="0"/>
        <item x="2"/>
        <item t="default"/>
      </items>
    </pivotField>
  </pivotFields>
  <rowFields count="3">
    <field x="11"/>
    <field x="6"/>
    <field x="7"/>
  </rowFields>
  <rowItems count="51">
    <i>
      <x/>
      <x/>
      <x/>
    </i>
    <i r="2">
      <x v="6"/>
    </i>
    <i t="default" r="1">
      <x/>
    </i>
    <i r="1">
      <x v="2"/>
      <x v="5"/>
    </i>
    <i r="2">
      <x v="6"/>
    </i>
    <i t="default" r="1">
      <x v="2"/>
    </i>
    <i r="1">
      <x v="4"/>
      <x/>
    </i>
    <i r="2">
      <x v="6"/>
    </i>
    <i t="default" r="1">
      <x v="4"/>
    </i>
    <i r="1">
      <x v="5"/>
      <x v="6"/>
    </i>
    <i t="default" r="1">
      <x v="5"/>
    </i>
    <i r="1">
      <x v="6"/>
      <x v="6"/>
    </i>
    <i t="default" r="1">
      <x v="6"/>
    </i>
    <i r="1">
      <x v="7"/>
      <x/>
    </i>
    <i t="default" r="1">
      <x v="7"/>
    </i>
    <i r="1">
      <x v="8"/>
      <x v="6"/>
    </i>
    <i t="default" r="1">
      <x v="8"/>
    </i>
    <i r="1">
      <x v="9"/>
      <x v="6"/>
    </i>
    <i t="default" r="1">
      <x v="9"/>
    </i>
    <i r="1">
      <x v="10"/>
      <x v="6"/>
    </i>
    <i t="default" r="1">
      <x v="10"/>
    </i>
    <i t="default">
      <x/>
    </i>
    <i>
      <x v="1"/>
      <x v="2"/>
      <x v="5"/>
    </i>
    <i t="default" r="1">
      <x v="2"/>
    </i>
    <i r="1">
      <x v="6"/>
      <x v="6"/>
    </i>
    <i t="default" r="1">
      <x v="6"/>
    </i>
    <i r="1">
      <x v="10"/>
      <x v="6"/>
    </i>
    <i t="default" r="1">
      <x v="10"/>
    </i>
    <i t="default">
      <x v="1"/>
    </i>
    <i>
      <x v="2"/>
      <x v="1"/>
      <x v="1"/>
    </i>
    <i r="2">
      <x v="6"/>
    </i>
    <i t="default" r="1">
      <x v="1"/>
    </i>
    <i r="1">
      <x v="2"/>
      <x v="3"/>
    </i>
    <i r="2">
      <x v="5"/>
    </i>
    <i t="default" r="1">
      <x v="2"/>
    </i>
    <i r="1">
      <x v="3"/>
      <x v="5"/>
    </i>
    <i t="default" r="1">
      <x v="3"/>
    </i>
    <i r="1">
      <x v="4"/>
      <x/>
    </i>
    <i t="default" r="1">
      <x v="4"/>
    </i>
    <i r="1">
      <x v="6"/>
      <x/>
    </i>
    <i r="2">
      <x v="6"/>
    </i>
    <i t="default" r="1">
      <x v="6"/>
    </i>
    <i t="default">
      <x v="2"/>
    </i>
    <i>
      <x v="3"/>
      <x v="2"/>
      <x v="5"/>
    </i>
    <i t="default" r="1">
      <x v="2"/>
    </i>
    <i r="1">
      <x v="4"/>
      <x v="6"/>
    </i>
    <i t="default" r="1">
      <x v="4"/>
    </i>
    <i r="1">
      <x v="5"/>
      <x v="7"/>
    </i>
    <i t="default" r="1">
      <x v="5"/>
    </i>
    <i t="default">
      <x v="3"/>
    </i>
    <i t="grand">
      <x/>
    </i>
  </rowItems>
  <colItems count="1">
    <i/>
  </colItems>
  <dataFields count="1">
    <dataField name="Cuenta de MODALIDAD DE SELECCI?N" fld="6" subtotal="count" baseField="0" baseItem="0"/>
  </dataFields>
  <formats count="21">
    <format dxfId="0">
      <pivotArea outline="0" fieldPosition="0" dataOnly="0" type="all"/>
    </format>
    <format dxfId="0">
      <pivotArea outline="0" fieldPosition="0"/>
    </format>
    <format dxfId="0">
      <pivotArea outline="0" fieldPosition="0" dataOnly="0" labelOnly="1" type="origin"/>
    </format>
    <format dxfId="0">
      <pivotArea outline="0" fieldPosition="0" dataOnly="0" labelOnly="1" type="topRight"/>
    </format>
    <format dxfId="0">
      <pivotArea outline="0" fieldPosition="1" axis="axisRow" dataOnly="0" field="6" labelOnly="1" type="button"/>
    </format>
    <format dxfId="0">
      <pivotArea outline="0" fieldPosition="2" axis="axisRow" dataOnly="0" field="7" labelOnly="1" type="button"/>
    </format>
    <format dxfId="0">
      <pivotArea outline="0" fieldPosition="0" dataOnly="0" labelOnly="1">
        <references count="1">
          <reference field="6" count="0"/>
        </references>
      </pivotArea>
    </format>
    <format dxfId="0">
      <pivotArea outline="0" fieldPosition="0" dataOnly="0" labelOnly="1">
        <references count="1">
          <reference field="6" defaultSubtotal="1" count="0"/>
        </references>
      </pivotArea>
    </format>
    <format dxfId="0">
      <pivotArea outline="0" fieldPosition="0" dataOnly="0" grandRow="1" labelOnly="1"/>
    </format>
    <format dxfId="0">
      <pivotArea outline="0" fieldPosition="0" dataOnly="0" labelOnly="1">
        <references count="2">
          <reference field="6" count="1">
            <x v="0"/>
          </reference>
          <reference field="7" count="2">
            <x v="0"/>
            <x v="6"/>
          </reference>
        </references>
      </pivotArea>
    </format>
    <format dxfId="0">
      <pivotArea outline="0" fieldPosition="0" dataOnly="0" labelOnly="1">
        <references count="2">
          <reference field="6" count="1">
            <x v="1"/>
          </reference>
          <reference field="7" count="2">
            <x v="1"/>
            <x v="6"/>
          </reference>
        </references>
      </pivotArea>
    </format>
    <format dxfId="0">
      <pivotArea outline="0" fieldPosition="0" dataOnly="0" labelOnly="1">
        <references count="2">
          <reference field="6" count="1">
            <x v="2"/>
          </reference>
          <reference field="7" count="3">
            <x v="3"/>
            <x v="5"/>
            <x v="6"/>
          </reference>
        </references>
      </pivotArea>
    </format>
    <format dxfId="0">
      <pivotArea outline="0" fieldPosition="0" dataOnly="0" labelOnly="1">
        <references count="2">
          <reference field="6" count="1">
            <x v="3"/>
          </reference>
          <reference field="7" count="1">
            <x v="5"/>
          </reference>
        </references>
      </pivotArea>
    </format>
    <format dxfId="0">
      <pivotArea outline="0" fieldPosition="0" dataOnly="0" labelOnly="1">
        <references count="2">
          <reference field="6" count="1">
            <x v="4"/>
          </reference>
          <reference field="7" count="2">
            <x v="0"/>
            <x v="6"/>
          </reference>
        </references>
      </pivotArea>
    </format>
    <format dxfId="0">
      <pivotArea outline="0" fieldPosition="0" dataOnly="0" labelOnly="1">
        <references count="2">
          <reference field="6" count="1">
            <x v="5"/>
          </reference>
          <reference field="7" count="2">
            <x v="6"/>
            <x v="7"/>
          </reference>
        </references>
      </pivotArea>
    </format>
    <format dxfId="0">
      <pivotArea outline="0" fieldPosition="0" dataOnly="0" labelOnly="1">
        <references count="2">
          <reference field="6" count="1">
            <x v="6"/>
          </reference>
          <reference field="7" count="2">
            <x v="0"/>
            <x v="6"/>
          </reference>
        </references>
      </pivotArea>
    </format>
    <format dxfId="0">
      <pivotArea outline="0" fieldPosition="0" dataOnly="0" labelOnly="1">
        <references count="2">
          <reference field="6" count="1">
            <x v="7"/>
          </reference>
          <reference field="7" count="1">
            <x v="0"/>
          </reference>
        </references>
      </pivotArea>
    </format>
    <format dxfId="0">
      <pivotArea outline="0" fieldPosition="0" dataOnly="0" labelOnly="1">
        <references count="2">
          <reference field="6" count="1">
            <x v="8"/>
          </reference>
          <reference field="7" count="1">
            <x v="6"/>
          </reference>
        </references>
      </pivotArea>
    </format>
    <format dxfId="0">
      <pivotArea outline="0" fieldPosition="0" dataOnly="0" labelOnly="1">
        <references count="2">
          <reference field="6" count="1">
            <x v="9"/>
          </reference>
          <reference field="7" count="1">
            <x v="6"/>
          </reference>
        </references>
      </pivotArea>
    </format>
    <format dxfId="0">
      <pivotArea outline="0" fieldPosition="0" dataOnly="0" labelOnly="1">
        <references count="2">
          <reference field="6" count="1">
            <x v="10"/>
          </reference>
          <reference field="7" count="1">
            <x v="6"/>
          </reference>
        </references>
      </pivotArea>
    </format>
    <format dxfId="0">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5"/>
  <sheetViews>
    <sheetView view="pageBreakPreview" zoomScale="85" zoomScaleSheetLayoutView="85" zoomScalePageLayoutView="0" workbookViewId="0" topLeftCell="A25">
      <selection activeCell="A13" sqref="A13"/>
    </sheetView>
  </sheetViews>
  <sheetFormatPr defaultColWidth="11.421875" defaultRowHeight="15"/>
  <cols>
    <col min="1" max="1" width="51.421875" style="0" customWidth="1"/>
    <col min="2" max="2" width="27.7109375" style="0" bestFit="1" customWidth="1"/>
    <col min="3" max="3" width="23.00390625" style="0" bestFit="1" customWidth="1"/>
    <col min="4" max="4" width="6.00390625" style="0" bestFit="1" customWidth="1"/>
  </cols>
  <sheetData>
    <row r="1" spans="1:3" ht="15.75">
      <c r="A1" s="221" t="s">
        <v>249</v>
      </c>
      <c r="B1" s="221"/>
      <c r="C1" s="221"/>
    </row>
    <row r="2" spans="1:3" ht="15.75">
      <c r="A2" s="73"/>
      <c r="B2" s="73"/>
      <c r="C2" s="73"/>
    </row>
    <row r="3" spans="1:4" ht="15.75">
      <c r="A3" s="74" t="s">
        <v>200</v>
      </c>
      <c r="B3" s="75"/>
      <c r="C3" s="75"/>
      <c r="D3" s="76"/>
    </row>
    <row r="4" spans="1:4" ht="15.75">
      <c r="A4" s="74" t="s">
        <v>25</v>
      </c>
      <c r="B4" s="74" t="s">
        <v>20</v>
      </c>
      <c r="C4" s="74" t="s">
        <v>21</v>
      </c>
      <c r="D4" s="76" t="s">
        <v>201</v>
      </c>
    </row>
    <row r="5" spans="1:4" ht="15.75">
      <c r="A5" s="77" t="s">
        <v>51</v>
      </c>
      <c r="B5" s="77" t="s">
        <v>57</v>
      </c>
      <c r="C5" s="77" t="s">
        <v>181</v>
      </c>
      <c r="D5" s="78">
        <v>2</v>
      </c>
    </row>
    <row r="6" spans="1:4" ht="15.75">
      <c r="A6" s="79"/>
      <c r="B6" s="79"/>
      <c r="C6" s="80" t="s">
        <v>121</v>
      </c>
      <c r="D6" s="81">
        <v>8</v>
      </c>
    </row>
    <row r="7" spans="1:4" ht="15.75">
      <c r="A7" s="79"/>
      <c r="B7" s="77" t="s">
        <v>202</v>
      </c>
      <c r="C7" s="75"/>
      <c r="D7" s="78">
        <v>10</v>
      </c>
    </row>
    <row r="8" spans="1:4" ht="15.75">
      <c r="A8" s="79"/>
      <c r="B8" s="77" t="s">
        <v>61</v>
      </c>
      <c r="C8" s="77" t="s">
        <v>122</v>
      </c>
      <c r="D8" s="78">
        <v>9</v>
      </c>
    </row>
    <row r="9" spans="1:4" ht="15.75">
      <c r="A9" s="79"/>
      <c r="B9" s="79"/>
      <c r="C9" s="80" t="s">
        <v>121</v>
      </c>
      <c r="D9" s="81">
        <v>6</v>
      </c>
    </row>
    <row r="10" spans="1:4" ht="15.75">
      <c r="A10" s="79"/>
      <c r="B10" s="77" t="s">
        <v>204</v>
      </c>
      <c r="C10" s="75"/>
      <c r="D10" s="78">
        <v>15</v>
      </c>
    </row>
    <row r="11" spans="1:4" ht="15.75">
      <c r="A11" s="79"/>
      <c r="B11" s="77" t="s">
        <v>65</v>
      </c>
      <c r="C11" s="77" t="s">
        <v>181</v>
      </c>
      <c r="D11" s="78">
        <v>1</v>
      </c>
    </row>
    <row r="12" spans="1:4" ht="15.75">
      <c r="A12" s="79"/>
      <c r="B12" s="79"/>
      <c r="C12" s="80" t="s">
        <v>121</v>
      </c>
      <c r="D12" s="81">
        <v>8</v>
      </c>
    </row>
    <row r="13" spans="1:4" ht="15.75">
      <c r="A13" s="79"/>
      <c r="B13" s="77" t="s">
        <v>206</v>
      </c>
      <c r="C13" s="75"/>
      <c r="D13" s="78">
        <v>9</v>
      </c>
    </row>
    <row r="14" spans="1:4" ht="15.75">
      <c r="A14" s="79"/>
      <c r="B14" s="77" t="s">
        <v>71</v>
      </c>
      <c r="C14" s="77" t="s">
        <v>121</v>
      </c>
      <c r="D14" s="78">
        <v>1</v>
      </c>
    </row>
    <row r="15" spans="1:4" ht="15.75">
      <c r="A15" s="79"/>
      <c r="B15" s="77" t="s">
        <v>207</v>
      </c>
      <c r="C15" s="75"/>
      <c r="D15" s="78">
        <v>1</v>
      </c>
    </row>
    <row r="16" spans="1:4" ht="15.75">
      <c r="A16" s="79"/>
      <c r="B16" s="77" t="s">
        <v>73</v>
      </c>
      <c r="C16" s="77" t="s">
        <v>121</v>
      </c>
      <c r="D16" s="78">
        <v>7</v>
      </c>
    </row>
    <row r="17" spans="1:4" ht="15.75">
      <c r="A17" s="79"/>
      <c r="B17" s="77" t="s">
        <v>208</v>
      </c>
      <c r="C17" s="75"/>
      <c r="D17" s="78">
        <v>7</v>
      </c>
    </row>
    <row r="18" spans="1:4" ht="15.75">
      <c r="A18" s="79"/>
      <c r="B18" s="77" t="s">
        <v>226</v>
      </c>
      <c r="C18" s="77" t="s">
        <v>181</v>
      </c>
      <c r="D18" s="78">
        <v>4</v>
      </c>
    </row>
    <row r="19" spans="1:4" ht="15.75">
      <c r="A19" s="79"/>
      <c r="B19" s="77" t="s">
        <v>246</v>
      </c>
      <c r="C19" s="75"/>
      <c r="D19" s="78">
        <v>4</v>
      </c>
    </row>
    <row r="20" spans="1:4" ht="15.75">
      <c r="A20" s="79"/>
      <c r="B20" s="77" t="s">
        <v>229</v>
      </c>
      <c r="C20" s="77" t="s">
        <v>121</v>
      </c>
      <c r="D20" s="78">
        <v>1</v>
      </c>
    </row>
    <row r="21" spans="1:4" ht="15.75">
      <c r="A21" s="79"/>
      <c r="B21" s="77" t="s">
        <v>247</v>
      </c>
      <c r="C21" s="75"/>
      <c r="D21" s="78">
        <v>1</v>
      </c>
    </row>
    <row r="22" spans="1:4" ht="15.75">
      <c r="A22" s="79"/>
      <c r="B22" s="77" t="s">
        <v>237</v>
      </c>
      <c r="C22" s="77" t="s">
        <v>121</v>
      </c>
      <c r="D22" s="78">
        <v>1</v>
      </c>
    </row>
    <row r="23" spans="1:4" ht="15.75">
      <c r="A23" s="79"/>
      <c r="B23" s="77" t="s">
        <v>248</v>
      </c>
      <c r="C23" s="75"/>
      <c r="D23" s="78">
        <v>1</v>
      </c>
    </row>
    <row r="24" spans="1:4" ht="15.75">
      <c r="A24" s="79"/>
      <c r="B24" s="77" t="s">
        <v>256</v>
      </c>
      <c r="C24" s="77" t="s">
        <v>121</v>
      </c>
      <c r="D24" s="78">
        <v>3</v>
      </c>
    </row>
    <row r="25" spans="1:4" ht="15.75">
      <c r="A25" s="79"/>
      <c r="B25" s="77" t="s">
        <v>257</v>
      </c>
      <c r="C25" s="75"/>
      <c r="D25" s="78">
        <v>3</v>
      </c>
    </row>
    <row r="26" spans="1:4" ht="15.75">
      <c r="A26" s="77" t="s">
        <v>270</v>
      </c>
      <c r="B26" s="75"/>
      <c r="C26" s="75"/>
      <c r="D26" s="78">
        <v>51</v>
      </c>
    </row>
    <row r="27" spans="1:4" ht="15.75">
      <c r="A27" s="77" t="s">
        <v>48</v>
      </c>
      <c r="B27" s="77" t="s">
        <v>61</v>
      </c>
      <c r="C27" s="77" t="s">
        <v>122</v>
      </c>
      <c r="D27" s="78">
        <v>6</v>
      </c>
    </row>
    <row r="28" spans="1:4" ht="15.75">
      <c r="A28" s="79"/>
      <c r="B28" s="77" t="s">
        <v>204</v>
      </c>
      <c r="C28" s="75"/>
      <c r="D28" s="78">
        <v>6</v>
      </c>
    </row>
    <row r="29" spans="1:4" ht="15.75">
      <c r="A29" s="79"/>
      <c r="B29" s="77" t="s">
        <v>73</v>
      </c>
      <c r="C29" s="77" t="s">
        <v>121</v>
      </c>
      <c r="D29" s="78">
        <v>1</v>
      </c>
    </row>
    <row r="30" spans="1:4" ht="15.75">
      <c r="A30" s="79"/>
      <c r="B30" s="77" t="s">
        <v>208</v>
      </c>
      <c r="C30" s="75"/>
      <c r="D30" s="78">
        <v>1</v>
      </c>
    </row>
    <row r="31" spans="1:4" ht="15.75">
      <c r="A31" s="79"/>
      <c r="B31" s="77" t="s">
        <v>256</v>
      </c>
      <c r="C31" s="77" t="s">
        <v>121</v>
      </c>
      <c r="D31" s="78">
        <v>1</v>
      </c>
    </row>
    <row r="32" spans="1:4" ht="15.75">
      <c r="A32" s="79"/>
      <c r="B32" s="77" t="s">
        <v>257</v>
      </c>
      <c r="C32" s="75"/>
      <c r="D32" s="78">
        <v>1</v>
      </c>
    </row>
    <row r="33" spans="1:4" ht="15.75">
      <c r="A33" s="77" t="s">
        <v>271</v>
      </c>
      <c r="B33" s="75"/>
      <c r="C33" s="75"/>
      <c r="D33" s="78">
        <v>8</v>
      </c>
    </row>
    <row r="34" spans="1:4" ht="15.75">
      <c r="A34" s="77" t="s">
        <v>52</v>
      </c>
      <c r="B34" s="77" t="s">
        <v>59</v>
      </c>
      <c r="C34" s="77" t="s">
        <v>139</v>
      </c>
      <c r="D34" s="78">
        <v>2</v>
      </c>
    </row>
    <row r="35" spans="1:4" ht="15.75">
      <c r="A35" s="79"/>
      <c r="B35" s="79"/>
      <c r="C35" s="80" t="s">
        <v>121</v>
      </c>
      <c r="D35" s="81">
        <v>1</v>
      </c>
    </row>
    <row r="36" spans="1:4" ht="15.75">
      <c r="A36" s="79"/>
      <c r="B36" s="77" t="s">
        <v>203</v>
      </c>
      <c r="C36" s="75"/>
      <c r="D36" s="78">
        <v>3</v>
      </c>
    </row>
    <row r="37" spans="1:4" ht="15.75">
      <c r="A37" s="79"/>
      <c r="B37" s="77" t="s">
        <v>61</v>
      </c>
      <c r="C37" s="77" t="s">
        <v>148</v>
      </c>
      <c r="D37" s="78">
        <v>2</v>
      </c>
    </row>
    <row r="38" spans="1:4" ht="15.75">
      <c r="A38" s="79"/>
      <c r="B38" s="79"/>
      <c r="C38" s="80" t="s">
        <v>122</v>
      </c>
      <c r="D38" s="81">
        <v>32</v>
      </c>
    </row>
    <row r="39" spans="1:4" ht="15.75">
      <c r="A39" s="79"/>
      <c r="B39" s="77" t="s">
        <v>204</v>
      </c>
      <c r="C39" s="75"/>
      <c r="D39" s="78">
        <v>34</v>
      </c>
    </row>
    <row r="40" spans="1:4" ht="15.75">
      <c r="A40" s="79"/>
      <c r="B40" s="77" t="s">
        <v>63</v>
      </c>
      <c r="C40" s="77" t="s">
        <v>122</v>
      </c>
      <c r="D40" s="78">
        <v>1</v>
      </c>
    </row>
    <row r="41" spans="1:4" ht="15.75">
      <c r="A41" s="79"/>
      <c r="B41" s="77" t="s">
        <v>205</v>
      </c>
      <c r="C41" s="75"/>
      <c r="D41" s="78">
        <v>1</v>
      </c>
    </row>
    <row r="42" spans="1:4" ht="15.75">
      <c r="A42" s="79"/>
      <c r="B42" s="77" t="s">
        <v>65</v>
      </c>
      <c r="C42" s="77" t="s">
        <v>181</v>
      </c>
      <c r="D42" s="78">
        <v>1</v>
      </c>
    </row>
    <row r="43" spans="1:4" ht="15.75">
      <c r="A43" s="79"/>
      <c r="B43" s="77" t="s">
        <v>206</v>
      </c>
      <c r="C43" s="75"/>
      <c r="D43" s="78">
        <v>1</v>
      </c>
    </row>
    <row r="44" spans="1:4" ht="15.75">
      <c r="A44" s="79"/>
      <c r="B44" s="77" t="s">
        <v>73</v>
      </c>
      <c r="C44" s="77" t="s">
        <v>181</v>
      </c>
      <c r="D44" s="78">
        <v>1</v>
      </c>
    </row>
    <row r="45" spans="1:4" ht="15.75">
      <c r="A45" s="79"/>
      <c r="B45" s="79"/>
      <c r="C45" s="80" t="s">
        <v>121</v>
      </c>
      <c r="D45" s="81">
        <v>5</v>
      </c>
    </row>
    <row r="46" spans="1:4" ht="15.75">
      <c r="A46" s="79"/>
      <c r="B46" s="77" t="s">
        <v>208</v>
      </c>
      <c r="C46" s="75"/>
      <c r="D46" s="78">
        <v>6</v>
      </c>
    </row>
    <row r="47" spans="1:4" ht="15.75">
      <c r="A47" s="77" t="s">
        <v>272</v>
      </c>
      <c r="B47" s="75"/>
      <c r="C47" s="75"/>
      <c r="D47" s="78">
        <v>45</v>
      </c>
    </row>
    <row r="48" spans="1:4" ht="15.75">
      <c r="A48" s="77" t="s">
        <v>53</v>
      </c>
      <c r="B48" s="77" t="s">
        <v>61</v>
      </c>
      <c r="C48" s="77" t="s">
        <v>122</v>
      </c>
      <c r="D48" s="78">
        <v>10</v>
      </c>
    </row>
    <row r="49" spans="1:4" ht="15.75">
      <c r="A49" s="79"/>
      <c r="B49" s="77" t="s">
        <v>204</v>
      </c>
      <c r="C49" s="75"/>
      <c r="D49" s="78">
        <v>10</v>
      </c>
    </row>
    <row r="50" spans="1:4" ht="15.75">
      <c r="A50" s="79"/>
      <c r="B50" s="77" t="s">
        <v>65</v>
      </c>
      <c r="C50" s="77" t="s">
        <v>121</v>
      </c>
      <c r="D50" s="78">
        <v>3</v>
      </c>
    </row>
    <row r="51" spans="1:4" ht="15.75">
      <c r="A51" s="79"/>
      <c r="B51" s="77" t="s">
        <v>206</v>
      </c>
      <c r="C51" s="75"/>
      <c r="D51" s="78">
        <v>3</v>
      </c>
    </row>
    <row r="52" spans="1:4" ht="15.75">
      <c r="A52" s="79"/>
      <c r="B52" s="77" t="s">
        <v>71</v>
      </c>
      <c r="C52" s="77" t="s">
        <v>209</v>
      </c>
      <c r="D52" s="78">
        <v>1</v>
      </c>
    </row>
    <row r="53" spans="1:4" ht="15.75">
      <c r="A53" s="79"/>
      <c r="B53" s="77" t="s">
        <v>207</v>
      </c>
      <c r="C53" s="75"/>
      <c r="D53" s="78">
        <v>1</v>
      </c>
    </row>
    <row r="54" spans="1:4" ht="15.75">
      <c r="A54" s="77" t="s">
        <v>273</v>
      </c>
      <c r="B54" s="75"/>
      <c r="C54" s="75"/>
      <c r="D54" s="78">
        <v>14</v>
      </c>
    </row>
    <row r="55" spans="1:4" ht="15.75">
      <c r="A55" s="82" t="s">
        <v>199</v>
      </c>
      <c r="B55" s="83"/>
      <c r="C55" s="83"/>
      <c r="D55" s="84">
        <v>118</v>
      </c>
    </row>
  </sheetData>
  <sheetProtection/>
  <mergeCells count="1">
    <mergeCell ref="A1:C1"/>
  </mergeCells>
  <printOptions/>
  <pageMargins left="0.7" right="0.7" top="0.75" bottom="0.75" header="0.3" footer="0.3"/>
  <pageSetup horizontalDpi="1200" verticalDpi="1200" orientation="portrait" scale="82" r:id="rId1"/>
</worksheet>
</file>

<file path=xl/worksheets/sheet2.xml><?xml version="1.0" encoding="utf-8"?>
<worksheet xmlns="http://schemas.openxmlformats.org/spreadsheetml/2006/main" xmlns:r="http://schemas.openxmlformats.org/officeDocument/2006/relationships">
  <sheetPr>
    <pageSetUpPr fitToPage="1"/>
  </sheetPr>
  <dimension ref="A1:S196"/>
  <sheetViews>
    <sheetView tabSelected="1" zoomScale="60" zoomScaleNormal="60" zoomScaleSheetLayoutView="70" zoomScalePageLayoutView="0" workbookViewId="0" topLeftCell="A1">
      <pane ySplit="9" topLeftCell="A178" activePane="bottomLeft" state="frozen"/>
      <selection pane="topLeft" activeCell="C1" sqref="C1"/>
      <selection pane="bottomLeft" activeCell="O81" sqref="O81"/>
    </sheetView>
  </sheetViews>
  <sheetFormatPr defaultColWidth="11.421875" defaultRowHeight="15"/>
  <cols>
    <col min="1" max="1" width="23.421875" style="20" customWidth="1"/>
    <col min="2" max="2" width="47.140625" style="20" customWidth="1"/>
    <col min="3" max="3" width="59.28125" style="16" customWidth="1"/>
    <col min="4" max="4" width="23.8515625" style="19" bestFit="1" customWidth="1"/>
    <col min="5" max="5" width="22.421875" style="15" customWidth="1"/>
    <col min="6" max="6" width="19.8515625" style="17" customWidth="1"/>
    <col min="7" max="7" width="24.421875" style="18" customWidth="1"/>
    <col min="8" max="8" width="18.421875" style="18" customWidth="1"/>
    <col min="9" max="9" width="16.8515625" style="15" customWidth="1"/>
    <col min="10" max="10" width="24.7109375" style="15" customWidth="1"/>
    <col min="11" max="11" width="23.00390625" style="19" customWidth="1"/>
    <col min="12" max="12" width="19.140625" style="19" customWidth="1"/>
    <col min="13" max="13" width="18.00390625" style="60" bestFit="1" customWidth="1"/>
    <col min="14" max="14" width="22.8515625" style="69" customWidth="1"/>
    <col min="15" max="15" width="18.421875" style="13" customWidth="1"/>
    <col min="16" max="16" width="19.140625" style="69" customWidth="1"/>
    <col min="17" max="17" width="20.140625" style="13" customWidth="1"/>
    <col min="18" max="18" width="14.8515625" style="13" bestFit="1" customWidth="1"/>
    <col min="19" max="19" width="11.8515625" style="13" bestFit="1" customWidth="1"/>
    <col min="20" max="16384" width="11.421875" style="13" customWidth="1"/>
  </cols>
  <sheetData>
    <row r="1" spans="1:16" s="21" customFormat="1" ht="15" customHeight="1">
      <c r="A1" s="230"/>
      <c r="B1" s="235" t="s">
        <v>0</v>
      </c>
      <c r="C1" s="236"/>
      <c r="D1" s="236"/>
      <c r="E1" s="232"/>
      <c r="F1" s="236"/>
      <c r="G1" s="236"/>
      <c r="H1" s="236"/>
      <c r="I1" s="236"/>
      <c r="J1" s="237"/>
      <c r="K1" s="241" t="s">
        <v>1</v>
      </c>
      <c r="L1" s="233"/>
      <c r="M1" s="61"/>
      <c r="N1" s="69"/>
      <c r="P1" s="70"/>
    </row>
    <row r="2" spans="1:16" s="21" customFormat="1" ht="12" customHeight="1">
      <c r="A2" s="231"/>
      <c r="B2" s="238" t="s">
        <v>2</v>
      </c>
      <c r="C2" s="239"/>
      <c r="D2" s="239"/>
      <c r="E2" s="239"/>
      <c r="F2" s="239"/>
      <c r="G2" s="239"/>
      <c r="H2" s="239"/>
      <c r="I2" s="239"/>
      <c r="J2" s="240"/>
      <c r="K2" s="242" t="s">
        <v>3</v>
      </c>
      <c r="L2" s="240"/>
      <c r="M2" s="61"/>
      <c r="N2" s="69"/>
      <c r="P2" s="70"/>
    </row>
    <row r="3" spans="1:16" s="21" customFormat="1" ht="12" customHeight="1">
      <c r="A3" s="231"/>
      <c r="B3" s="235" t="s">
        <v>4</v>
      </c>
      <c r="C3" s="236"/>
      <c r="D3" s="236"/>
      <c r="E3" s="232"/>
      <c r="F3" s="236"/>
      <c r="G3" s="236"/>
      <c r="H3" s="236"/>
      <c r="I3" s="236"/>
      <c r="J3" s="237"/>
      <c r="K3" s="241" t="s">
        <v>5</v>
      </c>
      <c r="L3" s="233"/>
      <c r="M3" s="61"/>
      <c r="N3" s="69"/>
      <c r="P3" s="70"/>
    </row>
    <row r="4" spans="1:16" s="21" customFormat="1" ht="15" customHeight="1">
      <c r="A4" s="231"/>
      <c r="B4" s="238" t="s">
        <v>6</v>
      </c>
      <c r="C4" s="239"/>
      <c r="D4" s="239"/>
      <c r="E4" s="239"/>
      <c r="F4" s="239"/>
      <c r="G4" s="239"/>
      <c r="H4" s="239"/>
      <c r="I4" s="239"/>
      <c r="J4" s="240"/>
      <c r="K4" s="243">
        <v>43035</v>
      </c>
      <c r="L4" s="244"/>
      <c r="M4" s="61"/>
      <c r="N4" s="69"/>
      <c r="P4" s="70"/>
    </row>
    <row r="5" spans="1:16" s="21" customFormat="1" ht="12" customHeight="1">
      <c r="A5" s="231"/>
      <c r="B5" s="235" t="s">
        <v>7</v>
      </c>
      <c r="C5" s="236"/>
      <c r="D5" s="236"/>
      <c r="E5" s="232"/>
      <c r="F5" s="236"/>
      <c r="G5" s="236"/>
      <c r="H5" s="232" t="s">
        <v>8</v>
      </c>
      <c r="I5" s="232"/>
      <c r="J5" s="233"/>
      <c r="K5" s="245" t="s">
        <v>9</v>
      </c>
      <c r="L5" s="246"/>
      <c r="M5" s="61"/>
      <c r="N5" s="69"/>
      <c r="P5" s="70"/>
    </row>
    <row r="6" spans="1:16" s="21" customFormat="1" ht="28.5" customHeight="1">
      <c r="A6" s="231"/>
      <c r="B6" s="228" t="s">
        <v>10</v>
      </c>
      <c r="C6" s="229"/>
      <c r="D6" s="229"/>
      <c r="E6" s="229"/>
      <c r="F6" s="229"/>
      <c r="G6" s="229"/>
      <c r="H6" s="229" t="s">
        <v>11</v>
      </c>
      <c r="I6" s="229"/>
      <c r="J6" s="234"/>
      <c r="K6" s="228"/>
      <c r="L6" s="234"/>
      <c r="M6" s="61"/>
      <c r="N6" s="69"/>
      <c r="P6" s="70"/>
    </row>
    <row r="7" spans="1:12" ht="36.75" customHeight="1">
      <c r="A7" s="225" t="s">
        <v>12</v>
      </c>
      <c r="B7" s="226"/>
      <c r="C7" s="226"/>
      <c r="D7" s="226"/>
      <c r="E7" s="226"/>
      <c r="F7" s="227" t="s">
        <v>13</v>
      </c>
      <c r="G7" s="227"/>
      <c r="H7" s="90">
        <v>2018</v>
      </c>
      <c r="I7" s="223" t="s">
        <v>14</v>
      </c>
      <c r="J7" s="223"/>
      <c r="K7" s="223">
        <v>5</v>
      </c>
      <c r="L7" s="224"/>
    </row>
    <row r="8" spans="1:12" ht="16.5" customHeight="1">
      <c r="A8" s="37"/>
      <c r="B8" s="38"/>
      <c r="C8" s="38"/>
      <c r="D8" s="42">
        <f>SUBTOTAL(9,D9:D195)</f>
        <v>37222574183.10999</v>
      </c>
      <c r="E8" s="51"/>
      <c r="F8" s="85"/>
      <c r="G8" s="39"/>
      <c r="H8" s="40"/>
      <c r="I8" s="40"/>
      <c r="J8" s="40"/>
      <c r="K8" s="40"/>
      <c r="L8" s="41"/>
    </row>
    <row r="9" spans="1:17" s="14" customFormat="1" ht="69" customHeight="1">
      <c r="A9" s="34" t="s">
        <v>15</v>
      </c>
      <c r="B9" s="34" t="s">
        <v>84</v>
      </c>
      <c r="C9" s="34" t="s">
        <v>16</v>
      </c>
      <c r="D9" s="34" t="s">
        <v>17</v>
      </c>
      <c r="E9" s="34" t="s">
        <v>18</v>
      </c>
      <c r="F9" s="35" t="s">
        <v>19</v>
      </c>
      <c r="G9" s="34" t="s">
        <v>20</v>
      </c>
      <c r="H9" s="34" t="s">
        <v>21</v>
      </c>
      <c r="I9" s="34" t="s">
        <v>22</v>
      </c>
      <c r="J9" s="34" t="s">
        <v>23</v>
      </c>
      <c r="K9" s="34" t="s">
        <v>24</v>
      </c>
      <c r="L9" s="34" t="s">
        <v>25</v>
      </c>
      <c r="M9" s="59"/>
      <c r="N9" s="69"/>
      <c r="P9" s="42"/>
      <c r="Q9" s="71"/>
    </row>
    <row r="10" spans="1:14" s="58" customFormat="1" ht="54">
      <c r="A10" s="36">
        <v>1</v>
      </c>
      <c r="B10" s="22" t="s">
        <v>137</v>
      </c>
      <c r="C10" s="23" t="s">
        <v>260</v>
      </c>
      <c r="D10" s="24">
        <v>45000000</v>
      </c>
      <c r="E10" s="29" t="s">
        <v>37</v>
      </c>
      <c r="F10" s="30" t="s">
        <v>91</v>
      </c>
      <c r="G10" s="29" t="s">
        <v>61</v>
      </c>
      <c r="H10" s="29" t="s">
        <v>122</v>
      </c>
      <c r="I10" s="31">
        <v>9</v>
      </c>
      <c r="J10" s="32">
        <v>43282</v>
      </c>
      <c r="K10" s="32">
        <v>43327</v>
      </c>
      <c r="L10" s="33" t="s">
        <v>52</v>
      </c>
      <c r="M10" s="60"/>
      <c r="N10" s="50"/>
    </row>
    <row r="11" spans="1:14" s="58" customFormat="1" ht="54">
      <c r="A11" s="36">
        <v>2</v>
      </c>
      <c r="B11" s="22" t="s">
        <v>137</v>
      </c>
      <c r="C11" s="23" t="s">
        <v>261</v>
      </c>
      <c r="D11" s="24">
        <v>75000000</v>
      </c>
      <c r="E11" s="29" t="s">
        <v>37</v>
      </c>
      <c r="F11" s="30" t="s">
        <v>91</v>
      </c>
      <c r="G11" s="29" t="s">
        <v>73</v>
      </c>
      <c r="H11" s="29" t="s">
        <v>121</v>
      </c>
      <c r="I11" s="31">
        <v>4</v>
      </c>
      <c r="J11" s="32">
        <v>43282</v>
      </c>
      <c r="K11" s="32">
        <v>43358</v>
      </c>
      <c r="L11" s="33" t="s">
        <v>52</v>
      </c>
      <c r="M11" s="60"/>
      <c r="N11" s="50"/>
    </row>
    <row r="12" spans="1:14" s="58" customFormat="1" ht="54">
      <c r="A12" s="36">
        <v>3</v>
      </c>
      <c r="B12" s="22" t="s">
        <v>142</v>
      </c>
      <c r="C12" s="23" t="s">
        <v>262</v>
      </c>
      <c r="D12" s="24">
        <f>178000000+71000000-45000000+500000</f>
        <v>204500000</v>
      </c>
      <c r="E12" s="29" t="s">
        <v>37</v>
      </c>
      <c r="F12" s="30" t="s">
        <v>91</v>
      </c>
      <c r="G12" s="29" t="s">
        <v>73</v>
      </c>
      <c r="H12" s="29" t="s">
        <v>121</v>
      </c>
      <c r="I12" s="31">
        <v>4</v>
      </c>
      <c r="J12" s="32">
        <v>43282</v>
      </c>
      <c r="K12" s="32">
        <v>43358</v>
      </c>
      <c r="L12" s="33" t="s">
        <v>52</v>
      </c>
      <c r="M12" s="60"/>
      <c r="N12" s="50"/>
    </row>
    <row r="13" spans="1:14" s="58" customFormat="1" ht="54">
      <c r="A13" s="36">
        <v>4</v>
      </c>
      <c r="B13" s="22" t="s">
        <v>138</v>
      </c>
      <c r="C13" s="23" t="s">
        <v>263</v>
      </c>
      <c r="D13" s="24">
        <v>100000000</v>
      </c>
      <c r="E13" s="29" t="s">
        <v>37</v>
      </c>
      <c r="F13" s="30" t="s">
        <v>91</v>
      </c>
      <c r="G13" s="94" t="s">
        <v>73</v>
      </c>
      <c r="H13" s="29" t="s">
        <v>121</v>
      </c>
      <c r="I13" s="31">
        <v>4</v>
      </c>
      <c r="J13" s="97">
        <v>43235</v>
      </c>
      <c r="K13" s="97">
        <v>43296</v>
      </c>
      <c r="L13" s="33" t="s">
        <v>52</v>
      </c>
      <c r="M13" s="60"/>
      <c r="N13" s="50"/>
    </row>
    <row r="14" spans="1:14" s="58" customFormat="1" ht="54">
      <c r="A14" s="36">
        <v>5</v>
      </c>
      <c r="B14" s="22" t="s">
        <v>140</v>
      </c>
      <c r="C14" s="23" t="s">
        <v>141</v>
      </c>
      <c r="D14" s="24">
        <f>7000000*11</f>
        <v>77000000</v>
      </c>
      <c r="E14" s="29" t="s">
        <v>37</v>
      </c>
      <c r="F14" s="30" t="s">
        <v>91</v>
      </c>
      <c r="G14" s="29" t="s">
        <v>61</v>
      </c>
      <c r="H14" s="29" t="s">
        <v>122</v>
      </c>
      <c r="I14" s="31">
        <v>11</v>
      </c>
      <c r="J14" s="32">
        <v>43103</v>
      </c>
      <c r="K14" s="32">
        <v>43109</v>
      </c>
      <c r="L14" s="33" t="s">
        <v>52</v>
      </c>
      <c r="M14" s="60"/>
      <c r="N14" s="50"/>
    </row>
    <row r="15" spans="1:14" s="58" customFormat="1" ht="54">
      <c r="A15" s="36">
        <v>6</v>
      </c>
      <c r="B15" s="22" t="s">
        <v>142</v>
      </c>
      <c r="C15" s="23" t="s">
        <v>143</v>
      </c>
      <c r="D15" s="24">
        <f>249500000-76500000-32000000</f>
        <v>141000000</v>
      </c>
      <c r="E15" s="29" t="s">
        <v>37</v>
      </c>
      <c r="F15" s="30" t="s">
        <v>91</v>
      </c>
      <c r="G15" s="29" t="s">
        <v>73</v>
      </c>
      <c r="H15" s="29" t="s">
        <v>121</v>
      </c>
      <c r="I15" s="31">
        <v>6</v>
      </c>
      <c r="J15" s="32">
        <v>43160</v>
      </c>
      <c r="K15" s="32">
        <v>43205</v>
      </c>
      <c r="L15" s="33" t="s">
        <v>52</v>
      </c>
      <c r="M15" s="60"/>
      <c r="N15" s="50"/>
    </row>
    <row r="16" spans="1:14" s="58" customFormat="1" ht="90">
      <c r="A16" s="36">
        <v>7</v>
      </c>
      <c r="B16" s="22" t="s">
        <v>264</v>
      </c>
      <c r="C16" s="23" t="s">
        <v>144</v>
      </c>
      <c r="D16" s="24">
        <v>66000000</v>
      </c>
      <c r="E16" s="22" t="s">
        <v>37</v>
      </c>
      <c r="F16" s="25" t="s">
        <v>91</v>
      </c>
      <c r="G16" s="22" t="s">
        <v>61</v>
      </c>
      <c r="H16" s="22" t="s">
        <v>122</v>
      </c>
      <c r="I16" s="28">
        <v>11</v>
      </c>
      <c r="J16" s="26">
        <v>43103</v>
      </c>
      <c r="K16" s="26">
        <v>43109</v>
      </c>
      <c r="L16" s="33" t="s">
        <v>52</v>
      </c>
      <c r="M16" s="60"/>
      <c r="N16" s="50"/>
    </row>
    <row r="17" spans="1:14" s="58" customFormat="1" ht="54">
      <c r="A17" s="36">
        <v>8</v>
      </c>
      <c r="B17" s="22" t="s">
        <v>142</v>
      </c>
      <c r="C17" s="23" t="s">
        <v>265</v>
      </c>
      <c r="D17" s="24">
        <v>71000000</v>
      </c>
      <c r="E17" s="22" t="s">
        <v>37</v>
      </c>
      <c r="F17" s="25" t="s">
        <v>91</v>
      </c>
      <c r="G17" s="22" t="s">
        <v>61</v>
      </c>
      <c r="H17" s="22" t="s">
        <v>122</v>
      </c>
      <c r="I17" s="28">
        <v>11</v>
      </c>
      <c r="J17" s="26">
        <v>43118</v>
      </c>
      <c r="K17" s="26">
        <v>43119</v>
      </c>
      <c r="L17" s="33" t="s">
        <v>52</v>
      </c>
      <c r="M17" s="60"/>
      <c r="N17" s="50"/>
    </row>
    <row r="18" spans="1:14" s="58" customFormat="1" ht="72">
      <c r="A18" s="36">
        <v>9</v>
      </c>
      <c r="B18" s="22" t="s">
        <v>145</v>
      </c>
      <c r="C18" s="23" t="s">
        <v>146</v>
      </c>
      <c r="D18" s="92">
        <f>71000000+6000000</f>
        <v>77000000</v>
      </c>
      <c r="E18" s="22" t="s">
        <v>33</v>
      </c>
      <c r="F18" s="25" t="s">
        <v>91</v>
      </c>
      <c r="G18" s="22" t="s">
        <v>61</v>
      </c>
      <c r="H18" s="22" t="s">
        <v>122</v>
      </c>
      <c r="I18" s="28">
        <v>11</v>
      </c>
      <c r="J18" s="26">
        <v>43103</v>
      </c>
      <c r="K18" s="26">
        <v>43109</v>
      </c>
      <c r="L18" s="33" t="s">
        <v>52</v>
      </c>
      <c r="M18" s="60"/>
      <c r="N18" s="50"/>
    </row>
    <row r="19" spans="1:14" s="58" customFormat="1" ht="54">
      <c r="A19" s="36">
        <v>10</v>
      </c>
      <c r="B19" s="22" t="s">
        <v>266</v>
      </c>
      <c r="C19" s="23" t="s">
        <v>267</v>
      </c>
      <c r="D19" s="170">
        <f>351500000-5500000-6000000-33000000</f>
        <v>307000000</v>
      </c>
      <c r="E19" s="22" t="s">
        <v>33</v>
      </c>
      <c r="F19" s="25" t="s">
        <v>91</v>
      </c>
      <c r="G19" s="22" t="s">
        <v>63</v>
      </c>
      <c r="H19" s="22" t="s">
        <v>121</v>
      </c>
      <c r="I19" s="28">
        <v>6</v>
      </c>
      <c r="J19" s="26">
        <v>43132</v>
      </c>
      <c r="K19" s="26">
        <v>43160</v>
      </c>
      <c r="L19" s="33" t="s">
        <v>52</v>
      </c>
      <c r="M19" s="60"/>
      <c r="N19" s="50"/>
    </row>
    <row r="20" spans="1:14" s="58" customFormat="1" ht="54">
      <c r="A20" s="36">
        <v>11</v>
      </c>
      <c r="B20" s="168" t="s">
        <v>329</v>
      </c>
      <c r="C20" s="23" t="s">
        <v>268</v>
      </c>
      <c r="D20" s="24">
        <v>100000000</v>
      </c>
      <c r="E20" s="22" t="s">
        <v>33</v>
      </c>
      <c r="F20" s="25" t="s">
        <v>91</v>
      </c>
      <c r="G20" s="22" t="s">
        <v>61</v>
      </c>
      <c r="H20" s="22" t="s">
        <v>148</v>
      </c>
      <c r="I20" s="28">
        <v>6</v>
      </c>
      <c r="J20" s="26">
        <v>43115</v>
      </c>
      <c r="K20" s="26">
        <v>43160</v>
      </c>
      <c r="L20" s="33" t="s">
        <v>52</v>
      </c>
      <c r="M20" s="60"/>
      <c r="N20" s="50"/>
    </row>
    <row r="21" spans="1:14" s="58" customFormat="1" ht="54">
      <c r="A21" s="36">
        <v>12</v>
      </c>
      <c r="B21" s="22" t="s">
        <v>147</v>
      </c>
      <c r="C21" s="23" t="s">
        <v>269</v>
      </c>
      <c r="D21" s="24">
        <v>71500000</v>
      </c>
      <c r="E21" s="22" t="s">
        <v>33</v>
      </c>
      <c r="F21" s="25" t="s">
        <v>91</v>
      </c>
      <c r="G21" s="22" t="s">
        <v>61</v>
      </c>
      <c r="H21" s="22" t="s">
        <v>122</v>
      </c>
      <c r="I21" s="28">
        <v>11</v>
      </c>
      <c r="J21" s="26">
        <v>43103</v>
      </c>
      <c r="K21" s="26">
        <v>43109</v>
      </c>
      <c r="L21" s="33" t="s">
        <v>52</v>
      </c>
      <c r="M21" s="60"/>
      <c r="N21" s="50"/>
    </row>
    <row r="22" spans="1:14" s="58" customFormat="1" ht="54">
      <c r="A22" s="36">
        <v>13</v>
      </c>
      <c r="B22" s="22" t="s">
        <v>149</v>
      </c>
      <c r="C22" s="23" t="s">
        <v>150</v>
      </c>
      <c r="D22" s="24">
        <v>72000000</v>
      </c>
      <c r="E22" s="22" t="s">
        <v>33</v>
      </c>
      <c r="F22" s="25" t="s">
        <v>91</v>
      </c>
      <c r="G22" s="22" t="s">
        <v>61</v>
      </c>
      <c r="H22" s="22" t="s">
        <v>122</v>
      </c>
      <c r="I22" s="28">
        <v>9</v>
      </c>
      <c r="J22" s="26">
        <v>43103</v>
      </c>
      <c r="K22" s="26">
        <v>43109</v>
      </c>
      <c r="L22" s="33" t="s">
        <v>52</v>
      </c>
      <c r="M22" s="60"/>
      <c r="N22" s="50"/>
    </row>
    <row r="23" spans="1:14" s="58" customFormat="1" ht="54">
      <c r="A23" s="36">
        <v>14</v>
      </c>
      <c r="B23" s="22" t="s">
        <v>151</v>
      </c>
      <c r="C23" s="23" t="s">
        <v>152</v>
      </c>
      <c r="D23" s="24">
        <f>7000000*11</f>
        <v>77000000</v>
      </c>
      <c r="E23" s="22" t="s">
        <v>33</v>
      </c>
      <c r="F23" s="25" t="s">
        <v>91</v>
      </c>
      <c r="G23" s="22" t="s">
        <v>61</v>
      </c>
      <c r="H23" s="22" t="s">
        <v>122</v>
      </c>
      <c r="I23" s="28">
        <v>11</v>
      </c>
      <c r="J23" s="26">
        <v>43103</v>
      </c>
      <c r="K23" s="26">
        <v>43109</v>
      </c>
      <c r="L23" s="33" t="s">
        <v>52</v>
      </c>
      <c r="M23" s="60"/>
      <c r="N23" s="50"/>
    </row>
    <row r="24" spans="1:14" s="58" customFormat="1" ht="54">
      <c r="A24" s="36">
        <v>15</v>
      </c>
      <c r="B24" s="22" t="s">
        <v>151</v>
      </c>
      <c r="C24" s="23" t="s">
        <v>153</v>
      </c>
      <c r="D24" s="24">
        <v>33000000</v>
      </c>
      <c r="E24" s="22" t="s">
        <v>33</v>
      </c>
      <c r="F24" s="25" t="s">
        <v>91</v>
      </c>
      <c r="G24" s="22" t="s">
        <v>61</v>
      </c>
      <c r="H24" s="22" t="s">
        <v>122</v>
      </c>
      <c r="I24" s="28">
        <v>11</v>
      </c>
      <c r="J24" s="26">
        <v>43103</v>
      </c>
      <c r="K24" s="26">
        <v>43109</v>
      </c>
      <c r="L24" s="33" t="s">
        <v>52</v>
      </c>
      <c r="M24" s="60"/>
      <c r="N24" s="50"/>
    </row>
    <row r="25" spans="1:14" s="58" customFormat="1" ht="72">
      <c r="A25" s="36">
        <v>16</v>
      </c>
      <c r="B25" s="22" t="s">
        <v>151</v>
      </c>
      <c r="C25" s="91" t="s">
        <v>284</v>
      </c>
      <c r="D25" s="92">
        <f>33000000+5500000</f>
        <v>38500000</v>
      </c>
      <c r="E25" s="22" t="s">
        <v>33</v>
      </c>
      <c r="F25" s="25" t="s">
        <v>91</v>
      </c>
      <c r="G25" s="22" t="s">
        <v>61</v>
      </c>
      <c r="H25" s="22" t="s">
        <v>122</v>
      </c>
      <c r="I25" s="28">
        <v>11</v>
      </c>
      <c r="J25" s="26">
        <v>43103</v>
      </c>
      <c r="K25" s="26">
        <v>43109</v>
      </c>
      <c r="L25" s="33" t="s">
        <v>52</v>
      </c>
      <c r="M25" s="60"/>
      <c r="N25" s="50"/>
    </row>
    <row r="26" spans="1:14" s="58" customFormat="1" ht="54">
      <c r="A26" s="36">
        <v>17</v>
      </c>
      <c r="B26" s="22" t="s">
        <v>151</v>
      </c>
      <c r="C26" s="23" t="s">
        <v>154</v>
      </c>
      <c r="D26" s="24">
        <v>70000000</v>
      </c>
      <c r="E26" s="22" t="s">
        <v>33</v>
      </c>
      <c r="F26" s="25" t="s">
        <v>91</v>
      </c>
      <c r="G26" s="22" t="s">
        <v>73</v>
      </c>
      <c r="H26" s="22" t="s">
        <v>121</v>
      </c>
      <c r="I26" s="28">
        <v>10</v>
      </c>
      <c r="J26" s="26">
        <v>43132</v>
      </c>
      <c r="K26" s="26">
        <v>43191</v>
      </c>
      <c r="L26" s="33" t="s">
        <v>52</v>
      </c>
      <c r="M26" s="60"/>
      <c r="N26" s="50"/>
    </row>
    <row r="27" spans="1:14" s="58" customFormat="1" ht="54">
      <c r="A27" s="36">
        <v>18</v>
      </c>
      <c r="B27" s="22" t="s">
        <v>155</v>
      </c>
      <c r="C27" s="23" t="s">
        <v>156</v>
      </c>
      <c r="D27" s="24">
        <v>0</v>
      </c>
      <c r="E27" s="22" t="s">
        <v>31</v>
      </c>
      <c r="F27" s="25" t="s">
        <v>91</v>
      </c>
      <c r="G27" s="22" t="s">
        <v>61</v>
      </c>
      <c r="H27" s="22" t="s">
        <v>122</v>
      </c>
      <c r="I27" s="28">
        <v>11</v>
      </c>
      <c r="J27" s="26">
        <v>43103</v>
      </c>
      <c r="K27" s="26">
        <v>43109</v>
      </c>
      <c r="L27" s="33" t="s">
        <v>52</v>
      </c>
      <c r="M27" s="60"/>
      <c r="N27" s="50"/>
    </row>
    <row r="28" spans="1:14" s="58" customFormat="1" ht="54">
      <c r="A28" s="36">
        <v>19</v>
      </c>
      <c r="B28" s="22" t="s">
        <v>157</v>
      </c>
      <c r="C28" s="23" t="s">
        <v>158</v>
      </c>
      <c r="D28" s="24">
        <f>4500000*11</f>
        <v>49500000</v>
      </c>
      <c r="E28" s="22" t="s">
        <v>31</v>
      </c>
      <c r="F28" s="25" t="s">
        <v>91</v>
      </c>
      <c r="G28" s="22" t="s">
        <v>61</v>
      </c>
      <c r="H28" s="22" t="s">
        <v>122</v>
      </c>
      <c r="I28" s="28">
        <v>11</v>
      </c>
      <c r="J28" s="26">
        <v>43103</v>
      </c>
      <c r="K28" s="26">
        <v>43109</v>
      </c>
      <c r="L28" s="33" t="s">
        <v>52</v>
      </c>
      <c r="M28" s="60"/>
      <c r="N28" s="50"/>
    </row>
    <row r="29" spans="1:14" s="58" customFormat="1" ht="72">
      <c r="A29" s="36">
        <v>20</v>
      </c>
      <c r="B29" s="22" t="s">
        <v>159</v>
      </c>
      <c r="C29" s="23" t="s">
        <v>160</v>
      </c>
      <c r="D29" s="24">
        <v>88000000</v>
      </c>
      <c r="E29" s="22" t="s">
        <v>31</v>
      </c>
      <c r="F29" s="25" t="s">
        <v>91</v>
      </c>
      <c r="G29" s="22" t="s">
        <v>61</v>
      </c>
      <c r="H29" s="22" t="s">
        <v>122</v>
      </c>
      <c r="I29" s="28">
        <v>11</v>
      </c>
      <c r="J29" s="26">
        <v>43103</v>
      </c>
      <c r="K29" s="26">
        <v>43109</v>
      </c>
      <c r="L29" s="33" t="s">
        <v>52</v>
      </c>
      <c r="M29" s="60"/>
      <c r="N29" s="50"/>
    </row>
    <row r="30" spans="1:14" s="58" customFormat="1" ht="72">
      <c r="A30" s="36">
        <v>21</v>
      </c>
      <c r="B30" s="22" t="s">
        <v>161</v>
      </c>
      <c r="C30" s="23" t="s">
        <v>162</v>
      </c>
      <c r="D30" s="24">
        <v>72000000</v>
      </c>
      <c r="E30" s="22" t="s">
        <v>31</v>
      </c>
      <c r="F30" s="25" t="s">
        <v>91</v>
      </c>
      <c r="G30" s="22" t="s">
        <v>61</v>
      </c>
      <c r="H30" s="22" t="s">
        <v>122</v>
      </c>
      <c r="I30" s="28">
        <v>9</v>
      </c>
      <c r="J30" s="26">
        <v>43103</v>
      </c>
      <c r="K30" s="26">
        <v>43109</v>
      </c>
      <c r="L30" s="33" t="s">
        <v>52</v>
      </c>
      <c r="M30" s="60"/>
      <c r="N30" s="50"/>
    </row>
    <row r="31" spans="1:14" s="58" customFormat="1" ht="54">
      <c r="A31" s="36">
        <v>22</v>
      </c>
      <c r="B31" s="22" t="s">
        <v>163</v>
      </c>
      <c r="C31" s="23" t="s">
        <v>164</v>
      </c>
      <c r="D31" s="92">
        <f>284000000+25200000-11700000-40500000</f>
        <v>257000000</v>
      </c>
      <c r="E31" s="22" t="s">
        <v>31</v>
      </c>
      <c r="F31" s="25" t="s">
        <v>91</v>
      </c>
      <c r="G31" s="22" t="s">
        <v>73</v>
      </c>
      <c r="H31" s="22" t="s">
        <v>121</v>
      </c>
      <c r="I31" s="28">
        <v>3</v>
      </c>
      <c r="J31" s="26">
        <v>43132</v>
      </c>
      <c r="K31" s="26">
        <v>43191</v>
      </c>
      <c r="L31" s="33" t="s">
        <v>52</v>
      </c>
      <c r="M31" s="60"/>
      <c r="N31" s="50"/>
    </row>
    <row r="32" spans="1:14" s="58" customFormat="1" ht="54">
      <c r="A32" s="36">
        <v>23</v>
      </c>
      <c r="B32" s="22" t="s">
        <v>163</v>
      </c>
      <c r="C32" s="23" t="s">
        <v>165</v>
      </c>
      <c r="D32" s="24">
        <v>33000000</v>
      </c>
      <c r="E32" s="22" t="s">
        <v>31</v>
      </c>
      <c r="F32" s="25" t="s">
        <v>91</v>
      </c>
      <c r="G32" s="22" t="s">
        <v>61</v>
      </c>
      <c r="H32" s="22" t="s">
        <v>122</v>
      </c>
      <c r="I32" s="28">
        <v>11</v>
      </c>
      <c r="J32" s="26">
        <v>43103</v>
      </c>
      <c r="K32" s="26">
        <v>43109</v>
      </c>
      <c r="L32" s="33" t="s">
        <v>52</v>
      </c>
      <c r="M32" s="60"/>
      <c r="N32" s="50"/>
    </row>
    <row r="33" spans="1:14" s="58" customFormat="1" ht="54">
      <c r="A33" s="36">
        <v>24</v>
      </c>
      <c r="B33" s="22" t="s">
        <v>163</v>
      </c>
      <c r="C33" s="23" t="s">
        <v>165</v>
      </c>
      <c r="D33" s="24">
        <v>33000000</v>
      </c>
      <c r="E33" s="22" t="s">
        <v>31</v>
      </c>
      <c r="F33" s="25" t="s">
        <v>91</v>
      </c>
      <c r="G33" s="22" t="s">
        <v>61</v>
      </c>
      <c r="H33" s="22" t="s">
        <v>122</v>
      </c>
      <c r="I33" s="28">
        <v>11</v>
      </c>
      <c r="J33" s="26">
        <v>43103</v>
      </c>
      <c r="K33" s="26">
        <v>43109</v>
      </c>
      <c r="L33" s="33" t="s">
        <v>52</v>
      </c>
      <c r="M33" s="60"/>
      <c r="N33" s="50"/>
    </row>
    <row r="34" spans="1:14" s="58" customFormat="1" ht="54">
      <c r="A34" s="36">
        <v>25</v>
      </c>
      <c r="B34" s="22" t="s">
        <v>166</v>
      </c>
      <c r="C34" s="23" t="s">
        <v>167</v>
      </c>
      <c r="D34" s="24">
        <v>49500000</v>
      </c>
      <c r="E34" s="22" t="s">
        <v>39</v>
      </c>
      <c r="F34" s="25" t="s">
        <v>91</v>
      </c>
      <c r="G34" s="22" t="s">
        <v>61</v>
      </c>
      <c r="H34" s="22" t="s">
        <v>122</v>
      </c>
      <c r="I34" s="28">
        <v>11</v>
      </c>
      <c r="J34" s="26">
        <v>43103</v>
      </c>
      <c r="K34" s="26">
        <v>43109</v>
      </c>
      <c r="L34" s="33" t="s">
        <v>52</v>
      </c>
      <c r="M34" s="60"/>
      <c r="N34" s="50"/>
    </row>
    <row r="35" spans="1:14" s="58" customFormat="1" ht="36">
      <c r="A35" s="36">
        <v>26</v>
      </c>
      <c r="B35" s="22" t="s">
        <v>168</v>
      </c>
      <c r="C35" s="23" t="s">
        <v>280</v>
      </c>
      <c r="D35" s="24">
        <v>77000000</v>
      </c>
      <c r="E35" s="22" t="s">
        <v>39</v>
      </c>
      <c r="F35" s="25" t="s">
        <v>91</v>
      </c>
      <c r="G35" s="22" t="s">
        <v>61</v>
      </c>
      <c r="H35" s="22" t="s">
        <v>122</v>
      </c>
      <c r="I35" s="28">
        <v>11</v>
      </c>
      <c r="J35" s="26">
        <v>43103</v>
      </c>
      <c r="K35" s="26">
        <v>43109</v>
      </c>
      <c r="L35" s="33" t="s">
        <v>52</v>
      </c>
      <c r="M35" s="60"/>
      <c r="N35" s="50"/>
    </row>
    <row r="36" spans="1:14" s="58" customFormat="1" ht="72">
      <c r="A36" s="36">
        <v>27</v>
      </c>
      <c r="B36" s="22" t="s">
        <v>168</v>
      </c>
      <c r="C36" s="23" t="s">
        <v>169</v>
      </c>
      <c r="D36" s="24">
        <v>71500000</v>
      </c>
      <c r="E36" s="22" t="s">
        <v>39</v>
      </c>
      <c r="F36" s="25" t="s">
        <v>91</v>
      </c>
      <c r="G36" s="22" t="s">
        <v>61</v>
      </c>
      <c r="H36" s="22" t="s">
        <v>122</v>
      </c>
      <c r="I36" s="28">
        <v>11</v>
      </c>
      <c r="J36" s="26">
        <v>43103</v>
      </c>
      <c r="K36" s="26">
        <v>43109</v>
      </c>
      <c r="L36" s="33" t="s">
        <v>52</v>
      </c>
      <c r="M36" s="60"/>
      <c r="N36" s="50"/>
    </row>
    <row r="37" spans="1:14" s="58" customFormat="1" ht="90">
      <c r="A37" s="36">
        <v>28</v>
      </c>
      <c r="B37" s="22" t="s">
        <v>168</v>
      </c>
      <c r="C37" s="23" t="s">
        <v>170</v>
      </c>
      <c r="D37" s="24">
        <v>60500000</v>
      </c>
      <c r="E37" s="22" t="s">
        <v>39</v>
      </c>
      <c r="F37" s="25" t="s">
        <v>91</v>
      </c>
      <c r="G37" s="22" t="s">
        <v>61</v>
      </c>
      <c r="H37" s="22" t="s">
        <v>122</v>
      </c>
      <c r="I37" s="28">
        <v>11</v>
      </c>
      <c r="J37" s="26">
        <v>43103</v>
      </c>
      <c r="K37" s="26">
        <v>43109</v>
      </c>
      <c r="L37" s="33" t="s">
        <v>52</v>
      </c>
      <c r="M37" s="60"/>
      <c r="N37" s="50"/>
    </row>
    <row r="38" spans="1:14" s="58" customFormat="1" ht="72">
      <c r="A38" s="36">
        <v>29</v>
      </c>
      <c r="B38" s="22" t="s">
        <v>168</v>
      </c>
      <c r="C38" s="23" t="s">
        <v>171</v>
      </c>
      <c r="D38" s="24">
        <v>60500000</v>
      </c>
      <c r="E38" s="22" t="s">
        <v>39</v>
      </c>
      <c r="F38" s="25" t="s">
        <v>91</v>
      </c>
      <c r="G38" s="22" t="s">
        <v>61</v>
      </c>
      <c r="H38" s="22" t="s">
        <v>122</v>
      </c>
      <c r="I38" s="28">
        <v>11</v>
      </c>
      <c r="J38" s="26">
        <v>43103</v>
      </c>
      <c r="K38" s="26">
        <v>43109</v>
      </c>
      <c r="L38" s="33" t="s">
        <v>52</v>
      </c>
      <c r="M38" s="60"/>
      <c r="N38" s="50"/>
    </row>
    <row r="39" spans="1:14" s="58" customFormat="1" ht="72">
      <c r="A39" s="36">
        <v>30</v>
      </c>
      <c r="B39" s="22" t="s">
        <v>168</v>
      </c>
      <c r="C39" s="23" t="s">
        <v>172</v>
      </c>
      <c r="D39" s="24">
        <v>60500000</v>
      </c>
      <c r="E39" s="22" t="s">
        <v>39</v>
      </c>
      <c r="F39" s="25" t="s">
        <v>91</v>
      </c>
      <c r="G39" s="22" t="s">
        <v>61</v>
      </c>
      <c r="H39" s="22" t="s">
        <v>122</v>
      </c>
      <c r="I39" s="28">
        <v>11</v>
      </c>
      <c r="J39" s="26">
        <v>43103</v>
      </c>
      <c r="K39" s="26">
        <v>43109</v>
      </c>
      <c r="L39" s="33" t="s">
        <v>52</v>
      </c>
      <c r="M39" s="60"/>
      <c r="N39" s="50"/>
    </row>
    <row r="40" spans="1:14" s="58" customFormat="1" ht="72">
      <c r="A40" s="36">
        <v>31</v>
      </c>
      <c r="B40" s="22" t="s">
        <v>168</v>
      </c>
      <c r="C40" s="23" t="s">
        <v>173</v>
      </c>
      <c r="D40" s="24">
        <v>60500000</v>
      </c>
      <c r="E40" s="22" t="s">
        <v>39</v>
      </c>
      <c r="F40" s="25" t="s">
        <v>91</v>
      </c>
      <c r="G40" s="22" t="s">
        <v>61</v>
      </c>
      <c r="H40" s="22" t="s">
        <v>122</v>
      </c>
      <c r="I40" s="28">
        <v>11</v>
      </c>
      <c r="J40" s="26">
        <v>43103</v>
      </c>
      <c r="K40" s="26">
        <v>43109</v>
      </c>
      <c r="L40" s="33" t="s">
        <v>52</v>
      </c>
      <c r="M40" s="60"/>
      <c r="N40" s="50"/>
    </row>
    <row r="41" spans="1:14" s="58" customFormat="1" ht="72">
      <c r="A41" s="36">
        <v>32</v>
      </c>
      <c r="B41" s="22" t="s">
        <v>168</v>
      </c>
      <c r="C41" s="23" t="s">
        <v>281</v>
      </c>
      <c r="D41" s="24">
        <v>60500000</v>
      </c>
      <c r="E41" s="22" t="s">
        <v>39</v>
      </c>
      <c r="F41" s="25" t="s">
        <v>91</v>
      </c>
      <c r="G41" s="22" t="s">
        <v>61</v>
      </c>
      <c r="H41" s="22" t="s">
        <v>122</v>
      </c>
      <c r="I41" s="28">
        <v>11</v>
      </c>
      <c r="J41" s="26">
        <v>43103</v>
      </c>
      <c r="K41" s="26">
        <v>43109</v>
      </c>
      <c r="L41" s="33" t="s">
        <v>52</v>
      </c>
      <c r="M41" s="60"/>
      <c r="N41" s="50"/>
    </row>
    <row r="42" spans="1:14" s="58" customFormat="1" ht="80.25" customHeight="1">
      <c r="A42" s="36">
        <v>33</v>
      </c>
      <c r="B42" s="22" t="s">
        <v>168</v>
      </c>
      <c r="C42" s="91" t="s">
        <v>282</v>
      </c>
      <c r="D42" s="24">
        <v>56000000</v>
      </c>
      <c r="E42" s="22" t="s">
        <v>39</v>
      </c>
      <c r="F42" s="25" t="s">
        <v>91</v>
      </c>
      <c r="G42" s="22" t="s">
        <v>61</v>
      </c>
      <c r="H42" s="22" t="s">
        <v>122</v>
      </c>
      <c r="I42" s="28">
        <v>11</v>
      </c>
      <c r="J42" s="26">
        <v>43103</v>
      </c>
      <c r="K42" s="26">
        <v>43109</v>
      </c>
      <c r="L42" s="33" t="s">
        <v>52</v>
      </c>
      <c r="M42" s="60"/>
      <c r="N42" s="50"/>
    </row>
    <row r="43" spans="1:14" s="58" customFormat="1" ht="126">
      <c r="A43" s="36">
        <v>34</v>
      </c>
      <c r="B43" s="22" t="s">
        <v>168</v>
      </c>
      <c r="C43" s="23" t="s">
        <v>279</v>
      </c>
      <c r="D43" s="24">
        <f>194139150+21000000-12900000</f>
        <v>202239150</v>
      </c>
      <c r="E43" s="22" t="s">
        <v>39</v>
      </c>
      <c r="F43" s="25" t="s">
        <v>91</v>
      </c>
      <c r="G43" s="22" t="s">
        <v>59</v>
      </c>
      <c r="H43" s="22" t="s">
        <v>139</v>
      </c>
      <c r="I43" s="28">
        <v>6</v>
      </c>
      <c r="J43" s="26">
        <v>43160</v>
      </c>
      <c r="K43" s="26">
        <v>43191</v>
      </c>
      <c r="L43" s="33" t="s">
        <v>52</v>
      </c>
      <c r="M43" s="60"/>
      <c r="N43" s="50"/>
    </row>
    <row r="44" spans="1:14" s="58" customFormat="1" ht="54">
      <c r="A44" s="36">
        <v>35</v>
      </c>
      <c r="B44" s="22" t="s">
        <v>174</v>
      </c>
      <c r="C44" s="23" t="s">
        <v>175</v>
      </c>
      <c r="D44" s="24">
        <f>6500000*6</f>
        <v>39000000</v>
      </c>
      <c r="E44" s="22" t="s">
        <v>39</v>
      </c>
      <c r="F44" s="25" t="s">
        <v>91</v>
      </c>
      <c r="G44" s="22" t="s">
        <v>61</v>
      </c>
      <c r="H44" s="22" t="s">
        <v>122</v>
      </c>
      <c r="I44" s="28">
        <v>6</v>
      </c>
      <c r="J44" s="26">
        <v>43296</v>
      </c>
      <c r="K44" s="26">
        <v>43313</v>
      </c>
      <c r="L44" s="33" t="s">
        <v>52</v>
      </c>
      <c r="M44" s="60"/>
      <c r="N44" s="50"/>
    </row>
    <row r="45" spans="1:14" s="58" customFormat="1" ht="72">
      <c r="A45" s="36">
        <v>36</v>
      </c>
      <c r="B45" s="22" t="s">
        <v>176</v>
      </c>
      <c r="C45" s="23" t="s">
        <v>177</v>
      </c>
      <c r="D45" s="24">
        <f>6500000*11</f>
        <v>71500000</v>
      </c>
      <c r="E45" s="22" t="s">
        <v>39</v>
      </c>
      <c r="F45" s="25" t="s">
        <v>91</v>
      </c>
      <c r="G45" s="22" t="s">
        <v>61</v>
      </c>
      <c r="H45" s="22" t="s">
        <v>122</v>
      </c>
      <c r="I45" s="28">
        <v>11</v>
      </c>
      <c r="J45" s="26">
        <v>43110</v>
      </c>
      <c r="K45" s="26">
        <v>43118</v>
      </c>
      <c r="L45" s="33" t="s">
        <v>52</v>
      </c>
      <c r="M45" s="60"/>
      <c r="N45" s="50"/>
    </row>
    <row r="46" spans="1:14" s="58" customFormat="1" ht="90" customHeight="1">
      <c r="A46" s="36">
        <v>37</v>
      </c>
      <c r="B46" s="22" t="s">
        <v>178</v>
      </c>
      <c r="C46" s="91" t="s">
        <v>287</v>
      </c>
      <c r="D46" s="24">
        <v>88000000</v>
      </c>
      <c r="E46" s="22" t="s">
        <v>39</v>
      </c>
      <c r="F46" s="25" t="s">
        <v>91</v>
      </c>
      <c r="G46" s="22" t="s">
        <v>61</v>
      </c>
      <c r="H46" s="22" t="s">
        <v>122</v>
      </c>
      <c r="I46" s="28">
        <v>11</v>
      </c>
      <c r="J46" s="26">
        <v>43110</v>
      </c>
      <c r="K46" s="26">
        <v>43118</v>
      </c>
      <c r="L46" s="33" t="s">
        <v>52</v>
      </c>
      <c r="M46" s="60"/>
      <c r="N46" s="50"/>
    </row>
    <row r="47" spans="1:14" s="58" customFormat="1" ht="36">
      <c r="A47" s="36">
        <v>38</v>
      </c>
      <c r="B47" s="22" t="s">
        <v>179</v>
      </c>
      <c r="C47" s="23" t="s">
        <v>180</v>
      </c>
      <c r="D47" s="24">
        <v>12000000</v>
      </c>
      <c r="E47" s="22" t="s">
        <v>39</v>
      </c>
      <c r="F47" s="25" t="s">
        <v>91</v>
      </c>
      <c r="G47" s="22" t="s">
        <v>65</v>
      </c>
      <c r="H47" s="22" t="s">
        <v>181</v>
      </c>
      <c r="I47" s="28">
        <v>1</v>
      </c>
      <c r="J47" s="26">
        <v>43132</v>
      </c>
      <c r="K47" s="26">
        <v>43174</v>
      </c>
      <c r="L47" s="33" t="s">
        <v>52</v>
      </c>
      <c r="M47" s="60"/>
      <c r="N47" s="50"/>
    </row>
    <row r="48" spans="1:14" s="58" customFormat="1" ht="36">
      <c r="A48" s="36">
        <v>39</v>
      </c>
      <c r="B48" s="22" t="s">
        <v>179</v>
      </c>
      <c r="C48" s="23" t="s">
        <v>117</v>
      </c>
      <c r="D48" s="24">
        <v>37300000</v>
      </c>
      <c r="E48" s="22" t="s">
        <v>39</v>
      </c>
      <c r="F48" s="25" t="s">
        <v>91</v>
      </c>
      <c r="G48" s="22" t="s">
        <v>73</v>
      </c>
      <c r="H48" s="22" t="s">
        <v>181</v>
      </c>
      <c r="I48" s="28">
        <v>1</v>
      </c>
      <c r="J48" s="26">
        <v>43132</v>
      </c>
      <c r="K48" s="26">
        <v>43191</v>
      </c>
      <c r="L48" s="33" t="s">
        <v>52</v>
      </c>
      <c r="M48" s="60"/>
      <c r="N48" s="50"/>
    </row>
    <row r="49" spans="1:14" s="58" customFormat="1" ht="72">
      <c r="A49" s="36">
        <v>40</v>
      </c>
      <c r="B49" s="22" t="s">
        <v>179</v>
      </c>
      <c r="C49" s="23" t="s">
        <v>182</v>
      </c>
      <c r="D49" s="24">
        <v>66000000</v>
      </c>
      <c r="E49" s="22" t="s">
        <v>39</v>
      </c>
      <c r="F49" s="25" t="s">
        <v>91</v>
      </c>
      <c r="G49" s="22" t="s">
        <v>61</v>
      </c>
      <c r="H49" s="22" t="s">
        <v>122</v>
      </c>
      <c r="I49" s="28">
        <v>11</v>
      </c>
      <c r="J49" s="26">
        <v>43103</v>
      </c>
      <c r="K49" s="26">
        <v>43109</v>
      </c>
      <c r="L49" s="33" t="s">
        <v>52</v>
      </c>
      <c r="M49" s="60"/>
      <c r="N49" s="50"/>
    </row>
    <row r="50" spans="1:14" s="58" customFormat="1" ht="108">
      <c r="A50" s="36">
        <v>41</v>
      </c>
      <c r="B50" s="22" t="s">
        <v>183</v>
      </c>
      <c r="C50" s="23" t="s">
        <v>184</v>
      </c>
      <c r="D50" s="24">
        <v>298100000</v>
      </c>
      <c r="E50" s="22" t="s">
        <v>35</v>
      </c>
      <c r="F50" s="25" t="s">
        <v>91</v>
      </c>
      <c r="G50" s="22" t="s">
        <v>59</v>
      </c>
      <c r="H50" s="22" t="s">
        <v>139</v>
      </c>
      <c r="I50" s="28">
        <v>6</v>
      </c>
      <c r="J50" s="26">
        <v>43160</v>
      </c>
      <c r="K50" s="26">
        <v>43221</v>
      </c>
      <c r="L50" s="33" t="s">
        <v>52</v>
      </c>
      <c r="M50" s="60"/>
      <c r="N50" s="50"/>
    </row>
    <row r="51" spans="1:14" s="58" customFormat="1" ht="108">
      <c r="A51" s="36">
        <v>42</v>
      </c>
      <c r="B51" s="22" t="s">
        <v>185</v>
      </c>
      <c r="C51" s="23" t="s">
        <v>186</v>
      </c>
      <c r="D51" s="24">
        <v>88000000</v>
      </c>
      <c r="E51" s="22" t="s">
        <v>35</v>
      </c>
      <c r="F51" s="25" t="s">
        <v>91</v>
      </c>
      <c r="G51" s="22" t="s">
        <v>61</v>
      </c>
      <c r="H51" s="22" t="s">
        <v>122</v>
      </c>
      <c r="I51" s="28">
        <v>11</v>
      </c>
      <c r="J51" s="26">
        <v>43103</v>
      </c>
      <c r="K51" s="26">
        <v>43109</v>
      </c>
      <c r="L51" s="33" t="s">
        <v>52</v>
      </c>
      <c r="M51" s="60"/>
      <c r="N51" s="50"/>
    </row>
    <row r="52" spans="1:16" ht="72">
      <c r="A52" s="36">
        <v>43</v>
      </c>
      <c r="B52" s="22" t="s">
        <v>238</v>
      </c>
      <c r="C52" s="23" t="s">
        <v>115</v>
      </c>
      <c r="D52" s="199">
        <f>50000000-22143200+1401449</f>
        <v>29258249</v>
      </c>
      <c r="E52" s="22" t="s">
        <v>41</v>
      </c>
      <c r="F52" s="25" t="s">
        <v>91</v>
      </c>
      <c r="G52" s="22" t="s">
        <v>73</v>
      </c>
      <c r="H52" s="22" t="s">
        <v>93</v>
      </c>
      <c r="I52" s="28">
        <v>9</v>
      </c>
      <c r="J52" s="188">
        <v>43160</v>
      </c>
      <c r="K52" s="188">
        <v>43210</v>
      </c>
      <c r="L52" s="33" t="s">
        <v>51</v>
      </c>
      <c r="M52" s="19"/>
      <c r="N52" s="50"/>
      <c r="P52" s="13"/>
    </row>
    <row r="53" spans="1:14" s="58" customFormat="1" ht="36">
      <c r="A53" s="251">
        <v>44</v>
      </c>
      <c r="B53" s="253" t="s">
        <v>187</v>
      </c>
      <c r="C53" s="253" t="s">
        <v>116</v>
      </c>
      <c r="D53" s="198">
        <v>5700000</v>
      </c>
      <c r="E53" s="166" t="s">
        <v>30</v>
      </c>
      <c r="F53" s="255" t="s">
        <v>91</v>
      </c>
      <c r="G53" s="253" t="s">
        <v>57</v>
      </c>
      <c r="H53" s="253" t="s">
        <v>104</v>
      </c>
      <c r="I53" s="247">
        <v>2</v>
      </c>
      <c r="J53" s="249">
        <v>43132</v>
      </c>
      <c r="K53" s="249">
        <v>43136</v>
      </c>
      <c r="L53" s="33" t="s">
        <v>51</v>
      </c>
      <c r="M53" s="60"/>
      <c r="N53" s="50"/>
    </row>
    <row r="54" spans="1:16" ht="60" customHeight="1">
      <c r="A54" s="252"/>
      <c r="B54" s="254"/>
      <c r="C54" s="254"/>
      <c r="D54" s="199">
        <f>127143200-1401449</f>
        <v>125741751</v>
      </c>
      <c r="E54" s="166" t="s">
        <v>41</v>
      </c>
      <c r="F54" s="256"/>
      <c r="G54" s="254"/>
      <c r="H54" s="254"/>
      <c r="I54" s="248"/>
      <c r="J54" s="250"/>
      <c r="K54" s="250"/>
      <c r="L54" s="33" t="s">
        <v>51</v>
      </c>
      <c r="M54" s="19"/>
      <c r="N54" s="50"/>
      <c r="P54" s="13"/>
    </row>
    <row r="55" spans="1:16" ht="54">
      <c r="A55" s="36">
        <v>45</v>
      </c>
      <c r="B55" s="22" t="s">
        <v>239</v>
      </c>
      <c r="C55" s="23" t="s">
        <v>101</v>
      </c>
      <c r="D55" s="24">
        <v>3000000</v>
      </c>
      <c r="E55" s="22" t="s">
        <v>41</v>
      </c>
      <c r="F55" s="25" t="s">
        <v>91</v>
      </c>
      <c r="G55" s="22" t="s">
        <v>65</v>
      </c>
      <c r="H55" s="22" t="s">
        <v>93</v>
      </c>
      <c r="I55" s="28">
        <v>1</v>
      </c>
      <c r="J55" s="26">
        <v>43221</v>
      </c>
      <c r="K55" s="26">
        <v>43252</v>
      </c>
      <c r="L55" s="33" t="s">
        <v>51</v>
      </c>
      <c r="M55" s="19"/>
      <c r="N55" s="50"/>
      <c r="P55" s="13"/>
    </row>
    <row r="56" spans="1:16" ht="54">
      <c r="A56" s="36">
        <v>46</v>
      </c>
      <c r="B56" s="22" t="s">
        <v>239</v>
      </c>
      <c r="C56" s="23" t="s">
        <v>102</v>
      </c>
      <c r="D56" s="24">
        <v>55000000</v>
      </c>
      <c r="E56" s="22" t="s">
        <v>41</v>
      </c>
      <c r="F56" s="25" t="s">
        <v>91</v>
      </c>
      <c r="G56" s="22" t="s">
        <v>73</v>
      </c>
      <c r="H56" s="22" t="s">
        <v>93</v>
      </c>
      <c r="I56" s="28">
        <v>2</v>
      </c>
      <c r="J56" s="26">
        <v>43174</v>
      </c>
      <c r="K56" s="26">
        <v>43220</v>
      </c>
      <c r="L56" s="33" t="s">
        <v>51</v>
      </c>
      <c r="M56" s="19"/>
      <c r="N56" s="50"/>
      <c r="P56" s="13"/>
    </row>
    <row r="57" spans="1:14" s="55" customFormat="1" ht="54">
      <c r="A57" s="36">
        <v>47</v>
      </c>
      <c r="B57" s="22" t="s">
        <v>239</v>
      </c>
      <c r="C57" s="23" t="s">
        <v>95</v>
      </c>
      <c r="D57" s="24">
        <v>25000000</v>
      </c>
      <c r="E57" s="22" t="s">
        <v>41</v>
      </c>
      <c r="F57" s="25" t="s">
        <v>91</v>
      </c>
      <c r="G57" s="22" t="s">
        <v>57</v>
      </c>
      <c r="H57" s="22" t="s">
        <v>93</v>
      </c>
      <c r="I57" s="28">
        <v>1</v>
      </c>
      <c r="J57" s="26">
        <v>43383</v>
      </c>
      <c r="K57" s="26">
        <v>43435</v>
      </c>
      <c r="L57" s="33" t="s">
        <v>51</v>
      </c>
      <c r="M57" s="56"/>
      <c r="N57" s="50"/>
    </row>
    <row r="58" spans="1:14" s="55" customFormat="1" ht="90">
      <c r="A58" s="36">
        <v>48</v>
      </c>
      <c r="B58" s="22" t="s">
        <v>240</v>
      </c>
      <c r="C58" s="23" t="s">
        <v>218</v>
      </c>
      <c r="D58" s="24">
        <v>15000000</v>
      </c>
      <c r="E58" s="22" t="s">
        <v>41</v>
      </c>
      <c r="F58" s="25" t="s">
        <v>91</v>
      </c>
      <c r="G58" s="22" t="s">
        <v>65</v>
      </c>
      <c r="H58" s="22" t="s">
        <v>93</v>
      </c>
      <c r="I58" s="28">
        <v>5</v>
      </c>
      <c r="J58" s="188">
        <v>43282</v>
      </c>
      <c r="K58" s="188">
        <v>43296</v>
      </c>
      <c r="L58" s="33" t="s">
        <v>51</v>
      </c>
      <c r="M58" s="56"/>
      <c r="N58" s="50"/>
    </row>
    <row r="59" spans="1:14" s="55" customFormat="1" ht="90" customHeight="1">
      <c r="A59" s="36">
        <v>49</v>
      </c>
      <c r="B59" s="189" t="s">
        <v>330</v>
      </c>
      <c r="C59" s="23" t="s">
        <v>219</v>
      </c>
      <c r="D59" s="24">
        <v>22000000</v>
      </c>
      <c r="E59" s="22" t="s">
        <v>41</v>
      </c>
      <c r="F59" s="25" t="s">
        <v>91</v>
      </c>
      <c r="G59" s="22" t="s">
        <v>61</v>
      </c>
      <c r="H59" s="22" t="s">
        <v>122</v>
      </c>
      <c r="I59" s="28" t="s">
        <v>251</v>
      </c>
      <c r="J59" s="26">
        <v>43102</v>
      </c>
      <c r="K59" s="26">
        <v>43108</v>
      </c>
      <c r="L59" s="33" t="s">
        <v>51</v>
      </c>
      <c r="M59" s="56"/>
      <c r="N59" s="69"/>
    </row>
    <row r="60" spans="1:14" s="58" customFormat="1" ht="90">
      <c r="A60" s="36">
        <v>50</v>
      </c>
      <c r="B60" s="22" t="s">
        <v>241</v>
      </c>
      <c r="C60" s="23" t="s">
        <v>220</v>
      </c>
      <c r="D60" s="24">
        <v>30000000</v>
      </c>
      <c r="E60" s="22" t="s">
        <v>41</v>
      </c>
      <c r="F60" s="25" t="s">
        <v>221</v>
      </c>
      <c r="G60" s="22" t="s">
        <v>61</v>
      </c>
      <c r="H60" s="22" t="s">
        <v>122</v>
      </c>
      <c r="I60" s="28">
        <v>4</v>
      </c>
      <c r="J60" s="26">
        <v>43115</v>
      </c>
      <c r="K60" s="26">
        <v>43125</v>
      </c>
      <c r="L60" s="33" t="s">
        <v>51</v>
      </c>
      <c r="M60" s="60"/>
      <c r="N60" s="69"/>
    </row>
    <row r="61" spans="1:14" s="58" customFormat="1" ht="72">
      <c r="A61" s="36">
        <v>51</v>
      </c>
      <c r="B61" s="22" t="s">
        <v>234</v>
      </c>
      <c r="C61" s="23" t="s">
        <v>222</v>
      </c>
      <c r="D61" s="24">
        <v>20000000</v>
      </c>
      <c r="E61" s="22" t="s">
        <v>41</v>
      </c>
      <c r="F61" s="25" t="s">
        <v>221</v>
      </c>
      <c r="G61" s="22" t="s">
        <v>65</v>
      </c>
      <c r="H61" s="22" t="s">
        <v>121</v>
      </c>
      <c r="I61" s="28">
        <v>11</v>
      </c>
      <c r="J61" s="188">
        <v>43282</v>
      </c>
      <c r="K61" s="188">
        <v>43311</v>
      </c>
      <c r="L61" s="33" t="s">
        <v>51</v>
      </c>
      <c r="M61" s="60"/>
      <c r="N61" s="50"/>
    </row>
    <row r="62" spans="1:14" s="58" customFormat="1" ht="112.5" customHeight="1">
      <c r="A62" s="36">
        <v>52</v>
      </c>
      <c r="B62" s="22" t="s">
        <v>242</v>
      </c>
      <c r="C62" s="23" t="s">
        <v>223</v>
      </c>
      <c r="D62" s="24">
        <v>30000000</v>
      </c>
      <c r="E62" s="22" t="s">
        <v>41</v>
      </c>
      <c r="F62" s="25" t="s">
        <v>221</v>
      </c>
      <c r="G62" s="22" t="s">
        <v>61</v>
      </c>
      <c r="H62" s="22" t="s">
        <v>122</v>
      </c>
      <c r="I62" s="28">
        <v>6</v>
      </c>
      <c r="J62" s="26">
        <v>43266</v>
      </c>
      <c r="K62" s="26">
        <v>43281</v>
      </c>
      <c r="L62" s="33" t="s">
        <v>51</v>
      </c>
      <c r="M62" s="60"/>
      <c r="N62" s="69"/>
    </row>
    <row r="63" spans="1:16" ht="36">
      <c r="A63" s="36">
        <v>53</v>
      </c>
      <c r="B63" s="22" t="s">
        <v>119</v>
      </c>
      <c r="C63" s="23" t="s">
        <v>120</v>
      </c>
      <c r="D63" s="24">
        <v>7000000</v>
      </c>
      <c r="E63" s="22" t="s">
        <v>41</v>
      </c>
      <c r="F63" s="25" t="s">
        <v>91</v>
      </c>
      <c r="G63" s="22" t="s">
        <v>65</v>
      </c>
      <c r="H63" s="22" t="s">
        <v>121</v>
      </c>
      <c r="I63" s="28">
        <v>3</v>
      </c>
      <c r="J63" s="26">
        <v>43266</v>
      </c>
      <c r="K63" s="26">
        <v>43283</v>
      </c>
      <c r="L63" s="33" t="s">
        <v>53</v>
      </c>
      <c r="M63" s="19"/>
      <c r="N63" s="50"/>
      <c r="P63" s="13"/>
    </row>
    <row r="64" spans="1:16" ht="108">
      <c r="A64" s="36">
        <v>54</v>
      </c>
      <c r="B64" s="22" t="s">
        <v>119</v>
      </c>
      <c r="C64" s="23" t="s">
        <v>275</v>
      </c>
      <c r="D64" s="24">
        <f>21000000+23500000</f>
        <v>44500000</v>
      </c>
      <c r="E64" s="22" t="s">
        <v>41</v>
      </c>
      <c r="F64" s="25" t="s">
        <v>91</v>
      </c>
      <c r="G64" s="22" t="s">
        <v>61</v>
      </c>
      <c r="H64" s="22" t="s">
        <v>122</v>
      </c>
      <c r="I64" s="28">
        <v>7</v>
      </c>
      <c r="J64" s="26">
        <v>43105</v>
      </c>
      <c r="K64" s="26">
        <v>43115</v>
      </c>
      <c r="L64" s="33" t="s">
        <v>53</v>
      </c>
      <c r="M64" s="19"/>
      <c r="N64" s="50"/>
      <c r="P64" s="13"/>
    </row>
    <row r="65" spans="1:16" ht="72">
      <c r="A65" s="36">
        <v>55</v>
      </c>
      <c r="B65" s="22" t="s">
        <v>119</v>
      </c>
      <c r="C65" s="23" t="s">
        <v>276</v>
      </c>
      <c r="D65" s="24">
        <f>55000000-23500000</f>
        <v>31500000</v>
      </c>
      <c r="E65" s="22" t="s">
        <v>41</v>
      </c>
      <c r="F65" s="25" t="s">
        <v>91</v>
      </c>
      <c r="G65" s="22" t="s">
        <v>61</v>
      </c>
      <c r="H65" s="22" t="s">
        <v>122</v>
      </c>
      <c r="I65" s="28">
        <v>7</v>
      </c>
      <c r="J65" s="26">
        <v>43105</v>
      </c>
      <c r="K65" s="26">
        <v>43115</v>
      </c>
      <c r="L65" s="33" t="s">
        <v>53</v>
      </c>
      <c r="M65" s="19"/>
      <c r="N65" s="62"/>
      <c r="O65" s="62"/>
      <c r="P65" s="13"/>
    </row>
    <row r="66" spans="1:16" ht="72">
      <c r="A66" s="36">
        <v>56</v>
      </c>
      <c r="B66" s="22" t="s">
        <v>123</v>
      </c>
      <c r="C66" s="23" t="s">
        <v>124</v>
      </c>
      <c r="D66" s="24">
        <f>59613000-13000000</f>
        <v>46613000</v>
      </c>
      <c r="E66" s="22" t="s">
        <v>41</v>
      </c>
      <c r="F66" s="25" t="s">
        <v>91</v>
      </c>
      <c r="G66" s="22" t="s">
        <v>61</v>
      </c>
      <c r="H66" s="22" t="s">
        <v>122</v>
      </c>
      <c r="I66" s="28">
        <v>10</v>
      </c>
      <c r="J66" s="26">
        <v>43105</v>
      </c>
      <c r="K66" s="26">
        <v>43115</v>
      </c>
      <c r="L66" s="33" t="s">
        <v>53</v>
      </c>
      <c r="M66" s="19"/>
      <c r="N66" s="50"/>
      <c r="O66" s="62"/>
      <c r="P66" s="62"/>
    </row>
    <row r="67" spans="1:19" ht="72">
      <c r="A67" s="36">
        <v>57</v>
      </c>
      <c r="B67" s="22" t="s">
        <v>123</v>
      </c>
      <c r="C67" s="68" t="s">
        <v>250</v>
      </c>
      <c r="D67" s="24">
        <v>71500000</v>
      </c>
      <c r="E67" s="22" t="s">
        <v>41</v>
      </c>
      <c r="F67" s="25" t="s">
        <v>91</v>
      </c>
      <c r="G67" s="22" t="s">
        <v>61</v>
      </c>
      <c r="H67" s="22" t="s">
        <v>122</v>
      </c>
      <c r="I67" s="28">
        <v>11</v>
      </c>
      <c r="J67" s="26">
        <v>43105</v>
      </c>
      <c r="K67" s="26">
        <v>43115</v>
      </c>
      <c r="L67" s="33" t="s">
        <v>53</v>
      </c>
      <c r="M67" s="19"/>
      <c r="N67" s="13"/>
      <c r="O67" s="62"/>
      <c r="P67" s="50"/>
      <c r="Q67" s="62"/>
      <c r="R67" s="50"/>
      <c r="S67" s="62"/>
    </row>
    <row r="68" spans="1:17" ht="126">
      <c r="A68" s="36">
        <v>58</v>
      </c>
      <c r="B68" s="22" t="s">
        <v>123</v>
      </c>
      <c r="C68" s="23" t="s">
        <v>278</v>
      </c>
      <c r="D68" s="24">
        <v>55000000</v>
      </c>
      <c r="E68" s="22" t="s">
        <v>41</v>
      </c>
      <c r="F68" s="25" t="s">
        <v>91</v>
      </c>
      <c r="G68" s="22" t="s">
        <v>61</v>
      </c>
      <c r="H68" s="22" t="s">
        <v>122</v>
      </c>
      <c r="I68" s="28">
        <v>10</v>
      </c>
      <c r="J68" s="26">
        <v>43105</v>
      </c>
      <c r="K68" s="26">
        <v>43115</v>
      </c>
      <c r="L68" s="27" t="s">
        <v>53</v>
      </c>
      <c r="M68" s="19"/>
      <c r="N68" s="50"/>
      <c r="P68" s="13"/>
      <c r="Q68" s="62"/>
    </row>
    <row r="69" spans="1:17" ht="72">
      <c r="A69" s="36">
        <v>59</v>
      </c>
      <c r="B69" s="22" t="s">
        <v>123</v>
      </c>
      <c r="C69" s="23" t="s">
        <v>274</v>
      </c>
      <c r="D69" s="24">
        <v>40000000</v>
      </c>
      <c r="E69" s="22" t="s">
        <v>41</v>
      </c>
      <c r="F69" s="25" t="s">
        <v>91</v>
      </c>
      <c r="G69" s="22" t="s">
        <v>61</v>
      </c>
      <c r="H69" s="22" t="s">
        <v>122</v>
      </c>
      <c r="I69" s="28">
        <v>8</v>
      </c>
      <c r="J69" s="26">
        <v>43105</v>
      </c>
      <c r="K69" s="26">
        <v>43115</v>
      </c>
      <c r="L69" s="169" t="s">
        <v>53</v>
      </c>
      <c r="M69" s="19"/>
      <c r="N69" s="50"/>
      <c r="O69" s="62"/>
      <c r="P69" s="13"/>
      <c r="Q69" s="62"/>
    </row>
    <row r="70" spans="1:17" ht="72">
      <c r="A70" s="36">
        <v>60</v>
      </c>
      <c r="B70" s="22" t="s">
        <v>123</v>
      </c>
      <c r="C70" s="23" t="s">
        <v>125</v>
      </c>
      <c r="D70" s="24">
        <v>71500000</v>
      </c>
      <c r="E70" s="22" t="s">
        <v>41</v>
      </c>
      <c r="F70" s="25" t="s">
        <v>91</v>
      </c>
      <c r="G70" s="22" t="s">
        <v>61</v>
      </c>
      <c r="H70" s="22" t="s">
        <v>122</v>
      </c>
      <c r="I70" s="28">
        <v>11</v>
      </c>
      <c r="J70" s="26">
        <v>43105</v>
      </c>
      <c r="K70" s="26">
        <v>43115</v>
      </c>
      <c r="L70" s="27" t="s">
        <v>53</v>
      </c>
      <c r="M70" s="19"/>
      <c r="N70" s="50"/>
      <c r="O70" s="62"/>
      <c r="P70" s="13"/>
      <c r="Q70" s="62"/>
    </row>
    <row r="71" spans="1:17" ht="108">
      <c r="A71" s="36">
        <v>61</v>
      </c>
      <c r="B71" s="22" t="s">
        <v>123</v>
      </c>
      <c r="C71" s="23" t="s">
        <v>277</v>
      </c>
      <c r="D71" s="24">
        <v>55000000</v>
      </c>
      <c r="E71" s="22" t="s">
        <v>41</v>
      </c>
      <c r="F71" s="25" t="s">
        <v>91</v>
      </c>
      <c r="G71" s="22" t="s">
        <v>61</v>
      </c>
      <c r="H71" s="22" t="s">
        <v>122</v>
      </c>
      <c r="I71" s="28">
        <v>11</v>
      </c>
      <c r="J71" s="26">
        <v>43105</v>
      </c>
      <c r="K71" s="26">
        <v>43115</v>
      </c>
      <c r="L71" s="27" t="s">
        <v>53</v>
      </c>
      <c r="M71" s="19"/>
      <c r="N71" s="50"/>
      <c r="O71" s="62"/>
      <c r="P71" s="13"/>
      <c r="Q71" s="62"/>
    </row>
    <row r="72" spans="1:16" ht="54">
      <c r="A72" s="36">
        <v>62</v>
      </c>
      <c r="B72" s="22" t="s">
        <v>126</v>
      </c>
      <c r="C72" s="23" t="s">
        <v>127</v>
      </c>
      <c r="D72" s="24">
        <v>39500000</v>
      </c>
      <c r="E72" s="22" t="s">
        <v>41</v>
      </c>
      <c r="F72" s="25" t="s">
        <v>91</v>
      </c>
      <c r="G72" s="22" t="s">
        <v>61</v>
      </c>
      <c r="H72" s="22" t="s">
        <v>122</v>
      </c>
      <c r="I72" s="28">
        <v>11</v>
      </c>
      <c r="J72" s="26">
        <v>43105</v>
      </c>
      <c r="K72" s="26">
        <v>43115</v>
      </c>
      <c r="L72" s="27" t="s">
        <v>53</v>
      </c>
      <c r="M72" s="19"/>
      <c r="N72" s="50"/>
      <c r="P72" s="13"/>
    </row>
    <row r="73" spans="1:16" ht="108">
      <c r="A73" s="36">
        <v>63</v>
      </c>
      <c r="B73" s="22" t="s">
        <v>126</v>
      </c>
      <c r="C73" s="23" t="s">
        <v>128</v>
      </c>
      <c r="D73" s="24">
        <v>33000000</v>
      </c>
      <c r="E73" s="22" t="s">
        <v>41</v>
      </c>
      <c r="F73" s="25" t="s">
        <v>91</v>
      </c>
      <c r="G73" s="22" t="s">
        <v>61</v>
      </c>
      <c r="H73" s="22" t="s">
        <v>122</v>
      </c>
      <c r="I73" s="28">
        <v>11</v>
      </c>
      <c r="J73" s="26">
        <v>43105</v>
      </c>
      <c r="K73" s="26">
        <v>43115</v>
      </c>
      <c r="L73" s="33" t="s">
        <v>53</v>
      </c>
      <c r="M73" s="19"/>
      <c r="N73" s="50"/>
      <c r="P73" s="13"/>
    </row>
    <row r="74" spans="1:16" ht="36">
      <c r="A74" s="36">
        <v>64</v>
      </c>
      <c r="B74" s="22" t="s">
        <v>129</v>
      </c>
      <c r="C74" s="23" t="s">
        <v>130</v>
      </c>
      <c r="D74" s="24">
        <v>25000000</v>
      </c>
      <c r="E74" s="22" t="s">
        <v>41</v>
      </c>
      <c r="F74" s="25" t="s">
        <v>91</v>
      </c>
      <c r="G74" s="22" t="s">
        <v>61</v>
      </c>
      <c r="H74" s="22" t="s">
        <v>122</v>
      </c>
      <c r="I74" s="28">
        <v>12</v>
      </c>
      <c r="J74" s="26">
        <v>43116</v>
      </c>
      <c r="K74" s="26">
        <v>43123</v>
      </c>
      <c r="L74" s="33" t="s">
        <v>53</v>
      </c>
      <c r="M74" s="19"/>
      <c r="N74" s="50"/>
      <c r="P74" s="13"/>
    </row>
    <row r="75" spans="1:16" ht="36">
      <c r="A75" s="36">
        <v>65</v>
      </c>
      <c r="B75" s="22" t="s">
        <v>131</v>
      </c>
      <c r="C75" s="23" t="s">
        <v>132</v>
      </c>
      <c r="D75" s="24">
        <f>32000000-15113000</f>
        <v>16887000</v>
      </c>
      <c r="E75" s="22" t="s">
        <v>41</v>
      </c>
      <c r="F75" s="25" t="s">
        <v>91</v>
      </c>
      <c r="G75" s="22" t="s">
        <v>65</v>
      </c>
      <c r="H75" s="22" t="s">
        <v>121</v>
      </c>
      <c r="I75" s="28">
        <v>3</v>
      </c>
      <c r="J75" s="26">
        <v>43388</v>
      </c>
      <c r="K75" s="26">
        <v>43405</v>
      </c>
      <c r="L75" s="33" t="s">
        <v>53</v>
      </c>
      <c r="M75" s="19"/>
      <c r="N75" s="50"/>
      <c r="P75" s="13"/>
    </row>
    <row r="76" spans="1:16" ht="54">
      <c r="A76" s="36">
        <v>66</v>
      </c>
      <c r="B76" s="22" t="s">
        <v>133</v>
      </c>
      <c r="C76" s="23" t="s">
        <v>134</v>
      </c>
      <c r="D76" s="24">
        <v>73496380</v>
      </c>
      <c r="E76" s="22" t="s">
        <v>41</v>
      </c>
      <c r="F76" s="25" t="s">
        <v>91</v>
      </c>
      <c r="G76" s="22" t="s">
        <v>71</v>
      </c>
      <c r="H76" s="22" t="s">
        <v>209</v>
      </c>
      <c r="I76" s="28">
        <v>12</v>
      </c>
      <c r="J76" s="26" t="s">
        <v>71</v>
      </c>
      <c r="K76" s="26" t="s">
        <v>71</v>
      </c>
      <c r="L76" s="33" t="s">
        <v>53</v>
      </c>
      <c r="M76" s="19"/>
      <c r="N76" s="50"/>
      <c r="P76" s="13"/>
    </row>
    <row r="77" spans="1:16" ht="72">
      <c r="A77" s="36">
        <v>67</v>
      </c>
      <c r="B77" s="22" t="s">
        <v>135</v>
      </c>
      <c r="C77" s="23" t="s">
        <v>136</v>
      </c>
      <c r="D77" s="92">
        <f>77000000-56000000</f>
        <v>21000000</v>
      </c>
      <c r="E77" s="22" t="s">
        <v>41</v>
      </c>
      <c r="F77" s="25" t="s">
        <v>91</v>
      </c>
      <c r="G77" s="22" t="s">
        <v>61</v>
      </c>
      <c r="H77" s="22" t="s">
        <v>122</v>
      </c>
      <c r="I77" s="28">
        <v>11</v>
      </c>
      <c r="J77" s="26">
        <v>43105</v>
      </c>
      <c r="K77" s="26">
        <v>43115</v>
      </c>
      <c r="L77" s="33" t="s">
        <v>52</v>
      </c>
      <c r="M77" s="19"/>
      <c r="N77" s="50"/>
      <c r="P77" s="13"/>
    </row>
    <row r="78" spans="1:14" s="58" customFormat="1" ht="66">
      <c r="A78" s="36">
        <v>68</v>
      </c>
      <c r="B78" s="86" t="s">
        <v>210</v>
      </c>
      <c r="C78" s="52" t="s">
        <v>211</v>
      </c>
      <c r="D78" s="66">
        <v>49500000</v>
      </c>
      <c r="E78" s="86" t="s">
        <v>41</v>
      </c>
      <c r="F78" s="87" t="s">
        <v>91</v>
      </c>
      <c r="G78" s="22" t="s">
        <v>61</v>
      </c>
      <c r="H78" s="86" t="s">
        <v>122</v>
      </c>
      <c r="I78" s="54">
        <v>11</v>
      </c>
      <c r="J78" s="88">
        <v>43105</v>
      </c>
      <c r="K78" s="88">
        <v>43115</v>
      </c>
      <c r="L78" s="33" t="s">
        <v>48</v>
      </c>
      <c r="M78" s="69"/>
      <c r="N78" s="50"/>
    </row>
    <row r="79" spans="1:14" s="58" customFormat="1" ht="66">
      <c r="A79" s="36">
        <v>69</v>
      </c>
      <c r="B79" s="86" t="s">
        <v>210</v>
      </c>
      <c r="C79" s="52" t="s">
        <v>212</v>
      </c>
      <c r="D79" s="66">
        <v>49500000</v>
      </c>
      <c r="E79" s="86" t="s">
        <v>41</v>
      </c>
      <c r="F79" s="87" t="s">
        <v>91</v>
      </c>
      <c r="G79" s="22" t="s">
        <v>61</v>
      </c>
      <c r="H79" s="86" t="s">
        <v>122</v>
      </c>
      <c r="I79" s="54">
        <v>11</v>
      </c>
      <c r="J79" s="88">
        <v>43105</v>
      </c>
      <c r="K79" s="88">
        <v>43115</v>
      </c>
      <c r="L79" s="33" t="s">
        <v>48</v>
      </c>
      <c r="M79" s="69"/>
      <c r="N79" s="50"/>
    </row>
    <row r="80" spans="1:14" s="58" customFormat="1" ht="66">
      <c r="A80" s="36">
        <v>70</v>
      </c>
      <c r="B80" s="86" t="s">
        <v>210</v>
      </c>
      <c r="C80" s="53" t="s">
        <v>213</v>
      </c>
      <c r="D80" s="66">
        <v>33000000</v>
      </c>
      <c r="E80" s="86" t="s">
        <v>41</v>
      </c>
      <c r="F80" s="87" t="s">
        <v>91</v>
      </c>
      <c r="G80" s="22" t="s">
        <v>61</v>
      </c>
      <c r="H80" s="86" t="s">
        <v>122</v>
      </c>
      <c r="I80" s="54">
        <v>11</v>
      </c>
      <c r="J80" s="88">
        <v>43105</v>
      </c>
      <c r="K80" s="88">
        <v>43115</v>
      </c>
      <c r="L80" s="33" t="s">
        <v>48</v>
      </c>
      <c r="M80" s="50"/>
      <c r="N80" s="50"/>
    </row>
    <row r="81" spans="1:14" s="58" customFormat="1" ht="78.75">
      <c r="A81" s="36">
        <v>71</v>
      </c>
      <c r="B81" s="86" t="s">
        <v>210</v>
      </c>
      <c r="C81" s="53" t="s">
        <v>259</v>
      </c>
      <c r="D81" s="66">
        <v>55000000</v>
      </c>
      <c r="E81" s="86" t="s">
        <v>41</v>
      </c>
      <c r="F81" s="87" t="s">
        <v>91</v>
      </c>
      <c r="G81" s="22" t="s">
        <v>61</v>
      </c>
      <c r="H81" s="86" t="s">
        <v>122</v>
      </c>
      <c r="I81" s="54">
        <v>11</v>
      </c>
      <c r="J81" s="88">
        <v>43105</v>
      </c>
      <c r="K81" s="88">
        <v>43115</v>
      </c>
      <c r="L81" s="33" t="s">
        <v>48</v>
      </c>
      <c r="M81" s="50"/>
      <c r="N81" s="50"/>
    </row>
    <row r="82" spans="1:14" s="58" customFormat="1" ht="66">
      <c r="A82" s="36">
        <v>72</v>
      </c>
      <c r="B82" s="86" t="s">
        <v>210</v>
      </c>
      <c r="C82" s="53" t="s">
        <v>214</v>
      </c>
      <c r="D82" s="66">
        <v>88000000</v>
      </c>
      <c r="E82" s="86" t="s">
        <v>41</v>
      </c>
      <c r="F82" s="87" t="s">
        <v>91</v>
      </c>
      <c r="G82" s="22" t="s">
        <v>61</v>
      </c>
      <c r="H82" s="86" t="s">
        <v>122</v>
      </c>
      <c r="I82" s="54">
        <v>11</v>
      </c>
      <c r="J82" s="88">
        <v>43105</v>
      </c>
      <c r="K82" s="88">
        <v>43115</v>
      </c>
      <c r="L82" s="33" t="s">
        <v>48</v>
      </c>
      <c r="M82" s="60"/>
      <c r="N82" s="50"/>
    </row>
    <row r="83" spans="1:14" s="58" customFormat="1" ht="66">
      <c r="A83" s="36">
        <v>73</v>
      </c>
      <c r="B83" s="86" t="s">
        <v>210</v>
      </c>
      <c r="C83" s="53" t="s">
        <v>215</v>
      </c>
      <c r="D83" s="67">
        <v>71500000</v>
      </c>
      <c r="E83" s="86" t="s">
        <v>41</v>
      </c>
      <c r="F83" s="87" t="s">
        <v>91</v>
      </c>
      <c r="G83" s="22" t="s">
        <v>61</v>
      </c>
      <c r="H83" s="86" t="s">
        <v>122</v>
      </c>
      <c r="I83" s="54">
        <v>11</v>
      </c>
      <c r="J83" s="88">
        <v>43105</v>
      </c>
      <c r="K83" s="88">
        <v>43115</v>
      </c>
      <c r="L83" s="33" t="s">
        <v>48</v>
      </c>
      <c r="M83" s="60"/>
      <c r="N83" s="50"/>
    </row>
    <row r="84" spans="1:14" s="58" customFormat="1" ht="94.5">
      <c r="A84" s="36">
        <v>74</v>
      </c>
      <c r="B84" s="86" t="s">
        <v>216</v>
      </c>
      <c r="C84" s="53" t="s">
        <v>258</v>
      </c>
      <c r="D84" s="67">
        <v>17500000</v>
      </c>
      <c r="E84" s="86" t="s">
        <v>41</v>
      </c>
      <c r="F84" s="87" t="s">
        <v>91</v>
      </c>
      <c r="G84" s="22" t="s">
        <v>256</v>
      </c>
      <c r="H84" s="86" t="s">
        <v>121</v>
      </c>
      <c r="I84" s="54">
        <v>2</v>
      </c>
      <c r="J84" s="88">
        <v>43105</v>
      </c>
      <c r="K84" s="88">
        <v>43115</v>
      </c>
      <c r="L84" s="33" t="s">
        <v>48</v>
      </c>
      <c r="M84" s="60"/>
      <c r="N84" s="50"/>
    </row>
    <row r="85" spans="1:14" s="58" customFormat="1" ht="81.75" customHeight="1">
      <c r="A85" s="36">
        <v>75</v>
      </c>
      <c r="B85" s="86" t="s">
        <v>216</v>
      </c>
      <c r="C85" s="53" t="s">
        <v>217</v>
      </c>
      <c r="D85" s="121">
        <f>200000000-17500000-15400000-6600000-7000000</f>
        <v>153500000</v>
      </c>
      <c r="E85" s="86" t="s">
        <v>41</v>
      </c>
      <c r="F85" s="87" t="s">
        <v>91</v>
      </c>
      <c r="G85" s="22" t="s">
        <v>73</v>
      </c>
      <c r="H85" s="86" t="s">
        <v>121</v>
      </c>
      <c r="I85" s="54">
        <v>6</v>
      </c>
      <c r="J85" s="88">
        <v>43159</v>
      </c>
      <c r="K85" s="88">
        <v>43185</v>
      </c>
      <c r="L85" s="33" t="s">
        <v>48</v>
      </c>
      <c r="M85" s="60"/>
      <c r="N85" s="50"/>
    </row>
    <row r="86" spans="1:15" ht="54">
      <c r="A86" s="36">
        <v>76</v>
      </c>
      <c r="B86" s="22" t="s">
        <v>90</v>
      </c>
      <c r="C86" s="23" t="s">
        <v>85</v>
      </c>
      <c r="D86" s="24">
        <v>74750000</v>
      </c>
      <c r="E86" s="22" t="s">
        <v>86</v>
      </c>
      <c r="F86" s="25" t="s">
        <v>87</v>
      </c>
      <c r="G86" s="22" t="s">
        <v>61</v>
      </c>
      <c r="H86" s="22" t="s">
        <v>122</v>
      </c>
      <c r="I86" s="28">
        <v>11.5</v>
      </c>
      <c r="J86" s="26">
        <v>43102</v>
      </c>
      <c r="K86" s="26">
        <v>43109</v>
      </c>
      <c r="L86" s="33" t="s">
        <v>51</v>
      </c>
      <c r="O86" s="69"/>
    </row>
    <row r="87" spans="1:15" ht="54">
      <c r="A87" s="36">
        <v>77</v>
      </c>
      <c r="B87" s="22" t="s">
        <v>90</v>
      </c>
      <c r="C87" s="23" t="s">
        <v>88</v>
      </c>
      <c r="D87" s="24">
        <v>83950000</v>
      </c>
      <c r="E87" s="22" t="s">
        <v>86</v>
      </c>
      <c r="F87" s="25" t="s">
        <v>87</v>
      </c>
      <c r="G87" s="22" t="s">
        <v>61</v>
      </c>
      <c r="H87" s="22" t="s">
        <v>122</v>
      </c>
      <c r="I87" s="28">
        <v>11.5</v>
      </c>
      <c r="J87" s="26">
        <v>43102</v>
      </c>
      <c r="K87" s="26">
        <v>43109</v>
      </c>
      <c r="L87" s="33" t="s">
        <v>51</v>
      </c>
      <c r="O87" s="69"/>
    </row>
    <row r="88" spans="1:17" ht="54">
      <c r="A88" s="36">
        <v>78</v>
      </c>
      <c r="B88" s="22" t="s">
        <v>90</v>
      </c>
      <c r="C88" s="23" t="s">
        <v>118</v>
      </c>
      <c r="D88" s="24">
        <v>19707000</v>
      </c>
      <c r="E88" s="22" t="s">
        <v>86</v>
      </c>
      <c r="F88" s="25" t="s">
        <v>87</v>
      </c>
      <c r="G88" s="22" t="s">
        <v>61</v>
      </c>
      <c r="H88" s="22" t="s">
        <v>122</v>
      </c>
      <c r="I88" s="28">
        <v>11</v>
      </c>
      <c r="J88" s="26">
        <v>43102</v>
      </c>
      <c r="K88" s="26">
        <v>43109</v>
      </c>
      <c r="L88" s="33" t="s">
        <v>51</v>
      </c>
      <c r="O88" s="69"/>
      <c r="Q88" s="72"/>
    </row>
    <row r="89" spans="1:15" ht="36">
      <c r="A89" s="36">
        <v>79</v>
      </c>
      <c r="B89" s="22" t="s">
        <v>90</v>
      </c>
      <c r="C89" s="23" t="s">
        <v>252</v>
      </c>
      <c r="D89" s="24">
        <v>23000000</v>
      </c>
      <c r="E89" s="22" t="s">
        <v>86</v>
      </c>
      <c r="F89" s="25" t="s">
        <v>87</v>
      </c>
      <c r="G89" s="22" t="s">
        <v>61</v>
      </c>
      <c r="H89" s="22" t="s">
        <v>122</v>
      </c>
      <c r="I89" s="28">
        <v>11.5</v>
      </c>
      <c r="J89" s="26">
        <v>43112</v>
      </c>
      <c r="K89" s="26">
        <v>43132</v>
      </c>
      <c r="L89" s="33" t="s">
        <v>51</v>
      </c>
      <c r="O89" s="69"/>
    </row>
    <row r="90" spans="1:15" ht="54">
      <c r="A90" s="36">
        <v>80</v>
      </c>
      <c r="B90" s="22" t="s">
        <v>90</v>
      </c>
      <c r="C90" s="23" t="s">
        <v>89</v>
      </c>
      <c r="D90" s="24">
        <v>68200000</v>
      </c>
      <c r="E90" s="89" t="s">
        <v>86</v>
      </c>
      <c r="F90" s="25" t="s">
        <v>87</v>
      </c>
      <c r="G90" s="22" t="s">
        <v>61</v>
      </c>
      <c r="H90" s="22" t="s">
        <v>122</v>
      </c>
      <c r="I90" s="28">
        <v>11</v>
      </c>
      <c r="J90" s="26">
        <v>43102</v>
      </c>
      <c r="K90" s="26">
        <v>43109</v>
      </c>
      <c r="L90" s="33" t="s">
        <v>51</v>
      </c>
      <c r="O90" s="69"/>
    </row>
    <row r="91" spans="1:15" ht="54">
      <c r="A91" s="36">
        <v>81</v>
      </c>
      <c r="B91" s="22" t="s">
        <v>90</v>
      </c>
      <c r="C91" s="23" t="s">
        <v>253</v>
      </c>
      <c r="D91" s="24">
        <v>42090000</v>
      </c>
      <c r="E91" s="89" t="s">
        <v>86</v>
      </c>
      <c r="F91" s="25" t="s">
        <v>87</v>
      </c>
      <c r="G91" s="22" t="s">
        <v>61</v>
      </c>
      <c r="H91" s="22" t="s">
        <v>122</v>
      </c>
      <c r="I91" s="28">
        <v>11.5</v>
      </c>
      <c r="J91" s="26">
        <v>43102</v>
      </c>
      <c r="K91" s="26">
        <v>43109</v>
      </c>
      <c r="L91" s="33" t="s">
        <v>51</v>
      </c>
      <c r="O91" s="69"/>
    </row>
    <row r="92" spans="1:16" ht="36">
      <c r="A92" s="36">
        <v>82</v>
      </c>
      <c r="B92" s="22" t="s">
        <v>90</v>
      </c>
      <c r="C92" s="23" t="s">
        <v>92</v>
      </c>
      <c r="D92" s="24">
        <v>8000000</v>
      </c>
      <c r="E92" s="22" t="s">
        <v>32</v>
      </c>
      <c r="F92" s="25" t="s">
        <v>91</v>
      </c>
      <c r="G92" s="22" t="s">
        <v>65</v>
      </c>
      <c r="H92" s="22" t="s">
        <v>93</v>
      </c>
      <c r="I92" s="22">
        <v>1</v>
      </c>
      <c r="J92" s="26">
        <v>43332</v>
      </c>
      <c r="K92" s="26">
        <v>43358</v>
      </c>
      <c r="L92" s="33" t="s">
        <v>51</v>
      </c>
      <c r="M92" s="13"/>
      <c r="N92" s="50"/>
      <c r="P92" s="13"/>
    </row>
    <row r="93" spans="1:16" ht="36">
      <c r="A93" s="36">
        <v>83</v>
      </c>
      <c r="B93" s="22" t="s">
        <v>90</v>
      </c>
      <c r="C93" s="23" t="s">
        <v>94</v>
      </c>
      <c r="D93" s="24">
        <v>9000000</v>
      </c>
      <c r="E93" s="22" t="s">
        <v>32</v>
      </c>
      <c r="F93" s="25" t="s">
        <v>91</v>
      </c>
      <c r="G93" s="22" t="s">
        <v>65</v>
      </c>
      <c r="H93" s="22" t="s">
        <v>93</v>
      </c>
      <c r="I93" s="22">
        <v>1</v>
      </c>
      <c r="J93" s="26">
        <v>43291</v>
      </c>
      <c r="K93" s="26">
        <v>43332</v>
      </c>
      <c r="L93" s="33" t="s">
        <v>51</v>
      </c>
      <c r="M93" s="13"/>
      <c r="N93" s="50"/>
      <c r="P93" s="13"/>
    </row>
    <row r="94" spans="1:16" ht="36">
      <c r="A94" s="36">
        <v>84</v>
      </c>
      <c r="B94" s="22" t="s">
        <v>90</v>
      </c>
      <c r="C94" s="23" t="s">
        <v>95</v>
      </c>
      <c r="D94" s="24">
        <v>5000000</v>
      </c>
      <c r="E94" s="22" t="s">
        <v>32</v>
      </c>
      <c r="F94" s="25" t="s">
        <v>91</v>
      </c>
      <c r="G94" s="22" t="s">
        <v>57</v>
      </c>
      <c r="H94" s="22" t="s">
        <v>93</v>
      </c>
      <c r="I94" s="28">
        <v>1</v>
      </c>
      <c r="J94" s="26">
        <v>43383</v>
      </c>
      <c r="K94" s="26">
        <v>43435</v>
      </c>
      <c r="L94" s="33" t="s">
        <v>51</v>
      </c>
      <c r="M94" s="13"/>
      <c r="N94" s="50"/>
      <c r="P94" s="13"/>
    </row>
    <row r="95" spans="1:16" ht="36">
      <c r="A95" s="36">
        <v>85</v>
      </c>
      <c r="B95" s="22" t="s">
        <v>90</v>
      </c>
      <c r="C95" s="23" t="s">
        <v>96</v>
      </c>
      <c r="D95" s="24">
        <v>4200000</v>
      </c>
      <c r="E95" s="22" t="s">
        <v>32</v>
      </c>
      <c r="F95" s="25" t="s">
        <v>91</v>
      </c>
      <c r="G95" s="22" t="s">
        <v>61</v>
      </c>
      <c r="H95" s="22" t="s">
        <v>93</v>
      </c>
      <c r="I95" s="28">
        <v>1</v>
      </c>
      <c r="J95" s="26">
        <v>43435</v>
      </c>
      <c r="K95" s="26">
        <v>43449</v>
      </c>
      <c r="L95" s="33" t="s">
        <v>51</v>
      </c>
      <c r="M95" s="13"/>
      <c r="N95" s="50"/>
      <c r="P95" s="13"/>
    </row>
    <row r="96" spans="1:16" ht="54">
      <c r="A96" s="36">
        <v>86</v>
      </c>
      <c r="B96" s="22" t="s">
        <v>90</v>
      </c>
      <c r="C96" s="23" t="s">
        <v>102</v>
      </c>
      <c r="D96" s="24">
        <v>4000000</v>
      </c>
      <c r="E96" s="22" t="s">
        <v>32</v>
      </c>
      <c r="F96" s="25" t="s">
        <v>91</v>
      </c>
      <c r="G96" s="22" t="s">
        <v>73</v>
      </c>
      <c r="H96" s="22" t="s">
        <v>93</v>
      </c>
      <c r="I96" s="28">
        <v>2</v>
      </c>
      <c r="J96" s="26">
        <v>43174</v>
      </c>
      <c r="K96" s="26">
        <v>43220</v>
      </c>
      <c r="L96" s="33" t="s">
        <v>51</v>
      </c>
      <c r="M96" s="13"/>
      <c r="N96" s="50"/>
      <c r="P96" s="13"/>
    </row>
    <row r="97" spans="1:16" ht="36">
      <c r="A97" s="36">
        <v>87</v>
      </c>
      <c r="B97" s="22" t="s">
        <v>90</v>
      </c>
      <c r="C97" s="23" t="s">
        <v>97</v>
      </c>
      <c r="D97" s="24">
        <v>10000000</v>
      </c>
      <c r="E97" s="22" t="s">
        <v>32</v>
      </c>
      <c r="F97" s="25" t="s">
        <v>91</v>
      </c>
      <c r="G97" s="22" t="s">
        <v>65</v>
      </c>
      <c r="H97" s="22" t="s">
        <v>93</v>
      </c>
      <c r="I97" s="28">
        <v>1</v>
      </c>
      <c r="J97" s="26">
        <v>43160</v>
      </c>
      <c r="K97" s="26">
        <v>43191</v>
      </c>
      <c r="L97" s="33" t="s">
        <v>51</v>
      </c>
      <c r="M97" s="13"/>
      <c r="N97" s="50"/>
      <c r="P97" s="13"/>
    </row>
    <row r="98" spans="1:16" ht="72">
      <c r="A98" s="36">
        <v>88</v>
      </c>
      <c r="B98" s="22" t="s">
        <v>90</v>
      </c>
      <c r="C98" s="23" t="s">
        <v>98</v>
      </c>
      <c r="D98" s="24">
        <f>10295880-4998000</f>
        <v>5297880</v>
      </c>
      <c r="E98" s="22" t="s">
        <v>36</v>
      </c>
      <c r="F98" s="25" t="s">
        <v>91</v>
      </c>
      <c r="G98" s="22" t="s">
        <v>61</v>
      </c>
      <c r="H98" s="22" t="s">
        <v>121</v>
      </c>
      <c r="I98" s="28">
        <v>6</v>
      </c>
      <c r="J98" s="26">
        <v>43281</v>
      </c>
      <c r="K98" s="26">
        <v>43296</v>
      </c>
      <c r="L98" s="33" t="s">
        <v>51</v>
      </c>
      <c r="M98" s="13"/>
      <c r="N98" s="50"/>
      <c r="P98" s="13"/>
    </row>
    <row r="99" spans="1:14" s="58" customFormat="1" ht="90">
      <c r="A99" s="36">
        <v>89</v>
      </c>
      <c r="B99" s="22" t="s">
        <v>90</v>
      </c>
      <c r="C99" s="23" t="s">
        <v>254</v>
      </c>
      <c r="D99" s="24">
        <v>4998000</v>
      </c>
      <c r="E99" s="22" t="s">
        <v>36</v>
      </c>
      <c r="F99" s="25" t="s">
        <v>91</v>
      </c>
      <c r="G99" s="22" t="s">
        <v>256</v>
      </c>
      <c r="H99" s="22" t="s">
        <v>121</v>
      </c>
      <c r="I99" s="28">
        <v>6</v>
      </c>
      <c r="J99" s="26">
        <v>43160</v>
      </c>
      <c r="K99" s="26">
        <v>43174</v>
      </c>
      <c r="L99" s="33" t="s">
        <v>51</v>
      </c>
      <c r="N99" s="50"/>
    </row>
    <row r="100" spans="1:16" ht="72">
      <c r="A100" s="36">
        <v>90</v>
      </c>
      <c r="B100" s="22" t="s">
        <v>90</v>
      </c>
      <c r="C100" s="23" t="s">
        <v>98</v>
      </c>
      <c r="D100" s="24">
        <f>22540000-9985271</f>
        <v>12554729</v>
      </c>
      <c r="E100" s="22" t="s">
        <v>34</v>
      </c>
      <c r="F100" s="25" t="s">
        <v>91</v>
      </c>
      <c r="G100" s="22" t="s">
        <v>61</v>
      </c>
      <c r="H100" s="22" t="s">
        <v>121</v>
      </c>
      <c r="I100" s="28">
        <v>6</v>
      </c>
      <c r="J100" s="26">
        <v>43281</v>
      </c>
      <c r="K100" s="26">
        <v>43296</v>
      </c>
      <c r="L100" s="33" t="s">
        <v>51</v>
      </c>
      <c r="M100" s="13"/>
      <c r="N100" s="50"/>
      <c r="P100" s="13"/>
    </row>
    <row r="101" spans="1:14" s="58" customFormat="1" ht="90">
      <c r="A101" s="36">
        <v>91</v>
      </c>
      <c r="B101" s="22" t="s">
        <v>90</v>
      </c>
      <c r="C101" s="23" t="s">
        <v>254</v>
      </c>
      <c r="D101" s="24">
        <v>9985271</v>
      </c>
      <c r="E101" s="22" t="s">
        <v>34</v>
      </c>
      <c r="F101" s="25" t="s">
        <v>91</v>
      </c>
      <c r="G101" s="22" t="s">
        <v>256</v>
      </c>
      <c r="H101" s="22" t="s">
        <v>121</v>
      </c>
      <c r="I101" s="28">
        <v>6</v>
      </c>
      <c r="J101" s="26">
        <v>43160</v>
      </c>
      <c r="K101" s="26">
        <v>43174</v>
      </c>
      <c r="L101" s="33" t="s">
        <v>51</v>
      </c>
      <c r="N101" s="50"/>
    </row>
    <row r="102" spans="1:16" ht="72">
      <c r="A102" s="36">
        <v>92</v>
      </c>
      <c r="B102" s="22" t="s">
        <v>90</v>
      </c>
      <c r="C102" s="23" t="s">
        <v>99</v>
      </c>
      <c r="D102" s="24">
        <f>120000000-16488915</f>
        <v>103511085</v>
      </c>
      <c r="E102" s="22" t="s">
        <v>32</v>
      </c>
      <c r="F102" s="25" t="s">
        <v>91</v>
      </c>
      <c r="G102" s="218" t="s">
        <v>335</v>
      </c>
      <c r="H102" s="22" t="s">
        <v>93</v>
      </c>
      <c r="I102" s="28">
        <v>12</v>
      </c>
      <c r="J102" s="188">
        <v>43146</v>
      </c>
      <c r="K102" s="188">
        <v>43174</v>
      </c>
      <c r="L102" s="33" t="s">
        <v>51</v>
      </c>
      <c r="M102" s="13"/>
      <c r="N102" s="50"/>
      <c r="P102" s="13"/>
    </row>
    <row r="103" spans="1:14" s="58" customFormat="1" ht="90">
      <c r="A103" s="36">
        <v>93</v>
      </c>
      <c r="B103" s="22" t="s">
        <v>90</v>
      </c>
      <c r="C103" s="23" t="s">
        <v>255</v>
      </c>
      <c r="D103" s="24">
        <v>16488915</v>
      </c>
      <c r="E103" s="22" t="s">
        <v>32</v>
      </c>
      <c r="F103" s="25" t="s">
        <v>91</v>
      </c>
      <c r="G103" s="22" t="s">
        <v>256</v>
      </c>
      <c r="H103" s="22" t="s">
        <v>93</v>
      </c>
      <c r="I103" s="28">
        <v>1.5</v>
      </c>
      <c r="J103" s="26">
        <v>43102</v>
      </c>
      <c r="K103" s="26">
        <v>43105</v>
      </c>
      <c r="L103" s="33" t="s">
        <v>51</v>
      </c>
      <c r="N103" s="50"/>
    </row>
    <row r="104" spans="1:16" ht="54">
      <c r="A104" s="36">
        <v>94</v>
      </c>
      <c r="B104" s="22" t="s">
        <v>90</v>
      </c>
      <c r="C104" s="23" t="s">
        <v>103</v>
      </c>
      <c r="D104" s="24">
        <v>1000000</v>
      </c>
      <c r="E104" s="22" t="s">
        <v>30</v>
      </c>
      <c r="F104" s="25" t="s">
        <v>91</v>
      </c>
      <c r="G104" s="22" t="s">
        <v>65</v>
      </c>
      <c r="H104" s="22" t="s">
        <v>104</v>
      </c>
      <c r="I104" s="28">
        <v>1</v>
      </c>
      <c r="J104" s="188">
        <v>43160</v>
      </c>
      <c r="K104" s="188">
        <v>43174</v>
      </c>
      <c r="L104" s="33" t="s">
        <v>51</v>
      </c>
      <c r="M104" s="13"/>
      <c r="N104" s="50"/>
      <c r="P104" s="13"/>
    </row>
    <row r="105" spans="1:16" ht="54">
      <c r="A105" s="36">
        <v>95</v>
      </c>
      <c r="B105" s="22" t="s">
        <v>90</v>
      </c>
      <c r="C105" s="23" t="s">
        <v>105</v>
      </c>
      <c r="D105" s="24">
        <v>7500000</v>
      </c>
      <c r="E105" s="22" t="s">
        <v>30</v>
      </c>
      <c r="F105" s="25" t="s">
        <v>91</v>
      </c>
      <c r="G105" s="22" t="s">
        <v>57</v>
      </c>
      <c r="H105" s="22" t="s">
        <v>104</v>
      </c>
      <c r="I105" s="28">
        <v>1</v>
      </c>
      <c r="J105" s="26">
        <v>43374</v>
      </c>
      <c r="K105" s="26">
        <v>43405</v>
      </c>
      <c r="L105" s="33" t="s">
        <v>51</v>
      </c>
      <c r="M105" s="13"/>
      <c r="N105" s="50"/>
      <c r="P105" s="13"/>
    </row>
    <row r="106" spans="1:14" s="58" customFormat="1" ht="36">
      <c r="A106" s="36">
        <v>96</v>
      </c>
      <c r="B106" s="22" t="s">
        <v>90</v>
      </c>
      <c r="C106" s="23" t="s">
        <v>226</v>
      </c>
      <c r="D106" s="24">
        <v>1800000</v>
      </c>
      <c r="E106" s="22" t="s">
        <v>30</v>
      </c>
      <c r="F106" s="25" t="s">
        <v>91</v>
      </c>
      <c r="G106" s="22" t="s">
        <v>226</v>
      </c>
      <c r="H106" s="22" t="s">
        <v>104</v>
      </c>
      <c r="I106" s="28">
        <v>12</v>
      </c>
      <c r="J106" s="26">
        <v>43101</v>
      </c>
      <c r="K106" s="26">
        <v>43101</v>
      </c>
      <c r="L106" s="33" t="s">
        <v>51</v>
      </c>
      <c r="N106" s="50"/>
    </row>
    <row r="107" spans="1:16" ht="36">
      <c r="A107" s="36">
        <v>97</v>
      </c>
      <c r="B107" s="22" t="s">
        <v>90</v>
      </c>
      <c r="C107" s="23" t="s">
        <v>106</v>
      </c>
      <c r="D107" s="24">
        <v>16480000</v>
      </c>
      <c r="E107" s="22" t="s">
        <v>36</v>
      </c>
      <c r="F107" s="25" t="s">
        <v>91</v>
      </c>
      <c r="G107" s="22" t="s">
        <v>71</v>
      </c>
      <c r="H107" s="22" t="s">
        <v>93</v>
      </c>
      <c r="I107" s="28">
        <v>12</v>
      </c>
      <c r="J107" s="26">
        <v>43101</v>
      </c>
      <c r="K107" s="26">
        <v>43101</v>
      </c>
      <c r="L107" s="33" t="s">
        <v>51</v>
      </c>
      <c r="M107" s="13"/>
      <c r="N107" s="50"/>
      <c r="P107" s="13"/>
    </row>
    <row r="108" spans="1:16" ht="96.75" customHeight="1">
      <c r="A108" s="36">
        <v>98</v>
      </c>
      <c r="B108" s="22" t="s">
        <v>90</v>
      </c>
      <c r="C108" s="23" t="s">
        <v>107</v>
      </c>
      <c r="D108" s="24">
        <v>25391538.37</v>
      </c>
      <c r="E108" s="22" t="s">
        <v>42</v>
      </c>
      <c r="F108" s="25" t="s">
        <v>91</v>
      </c>
      <c r="G108" s="22" t="s">
        <v>57</v>
      </c>
      <c r="H108" s="22" t="s">
        <v>93</v>
      </c>
      <c r="I108" s="28">
        <v>12</v>
      </c>
      <c r="J108" s="26">
        <v>43102</v>
      </c>
      <c r="K108" s="26">
        <v>43128</v>
      </c>
      <c r="L108" s="33" t="s">
        <v>51</v>
      </c>
      <c r="M108" s="13"/>
      <c r="N108" s="50"/>
      <c r="P108" s="13"/>
    </row>
    <row r="109" spans="1:16" ht="36">
      <c r="A109" s="36">
        <v>99</v>
      </c>
      <c r="B109" s="22" t="s">
        <v>90</v>
      </c>
      <c r="C109" s="23" t="s">
        <v>108</v>
      </c>
      <c r="D109" s="24">
        <v>5000000</v>
      </c>
      <c r="E109" s="22" t="s">
        <v>42</v>
      </c>
      <c r="F109" s="25" t="s">
        <v>91</v>
      </c>
      <c r="G109" s="22" t="s">
        <v>65</v>
      </c>
      <c r="H109" s="22" t="s">
        <v>93</v>
      </c>
      <c r="I109" s="28">
        <v>3</v>
      </c>
      <c r="J109" s="188">
        <v>43191</v>
      </c>
      <c r="K109" s="188">
        <v>43210</v>
      </c>
      <c r="L109" s="33" t="s">
        <v>51</v>
      </c>
      <c r="M109" s="13"/>
      <c r="N109" s="50"/>
      <c r="P109" s="13"/>
    </row>
    <row r="110" spans="1:16" ht="36">
      <c r="A110" s="36">
        <v>100</v>
      </c>
      <c r="B110" s="22" t="s">
        <v>90</v>
      </c>
      <c r="C110" s="23" t="s">
        <v>109</v>
      </c>
      <c r="D110" s="202">
        <f>15000000+4500000+2500000</f>
        <v>22000000</v>
      </c>
      <c r="E110" s="22" t="s">
        <v>42</v>
      </c>
      <c r="F110" s="25" t="s">
        <v>91</v>
      </c>
      <c r="G110" s="22" t="s">
        <v>57</v>
      </c>
      <c r="H110" s="22" t="s">
        <v>93</v>
      </c>
      <c r="I110" s="28">
        <v>12</v>
      </c>
      <c r="J110" s="188">
        <v>43144</v>
      </c>
      <c r="K110" s="188">
        <v>43151</v>
      </c>
      <c r="L110" s="33" t="s">
        <v>51</v>
      </c>
      <c r="M110" s="13"/>
      <c r="N110" s="50"/>
      <c r="P110" s="13"/>
    </row>
    <row r="111" spans="1:14" s="58" customFormat="1" ht="36">
      <c r="A111" s="36">
        <v>101</v>
      </c>
      <c r="B111" s="22" t="s">
        <v>90</v>
      </c>
      <c r="C111" s="23" t="s">
        <v>226</v>
      </c>
      <c r="D111" s="24">
        <v>1800000</v>
      </c>
      <c r="E111" s="22" t="s">
        <v>42</v>
      </c>
      <c r="F111" s="25" t="s">
        <v>91</v>
      </c>
      <c r="G111" s="22" t="s">
        <v>226</v>
      </c>
      <c r="H111" s="22" t="s">
        <v>104</v>
      </c>
      <c r="I111" s="28">
        <v>12</v>
      </c>
      <c r="J111" s="26">
        <v>43102</v>
      </c>
      <c r="K111" s="26">
        <v>43132</v>
      </c>
      <c r="L111" s="33" t="s">
        <v>51</v>
      </c>
      <c r="N111" s="50"/>
    </row>
    <row r="112" spans="1:14" s="58" customFormat="1" ht="36">
      <c r="A112" s="36">
        <v>102</v>
      </c>
      <c r="B112" s="22" t="s">
        <v>90</v>
      </c>
      <c r="C112" s="23" t="s">
        <v>227</v>
      </c>
      <c r="D112" s="24">
        <v>1236000</v>
      </c>
      <c r="E112" s="22" t="s">
        <v>228</v>
      </c>
      <c r="F112" s="25" t="s">
        <v>91</v>
      </c>
      <c r="G112" s="22" t="s">
        <v>61</v>
      </c>
      <c r="H112" s="22" t="s">
        <v>121</v>
      </c>
      <c r="I112" s="28">
        <v>12</v>
      </c>
      <c r="J112" s="26">
        <v>43344</v>
      </c>
      <c r="K112" s="26">
        <v>43358</v>
      </c>
      <c r="L112" s="33" t="s">
        <v>51</v>
      </c>
      <c r="N112" s="50"/>
    </row>
    <row r="113" spans="1:14" s="58" customFormat="1" ht="36">
      <c r="A113" s="36">
        <v>103</v>
      </c>
      <c r="B113" s="22" t="s">
        <v>90</v>
      </c>
      <c r="C113" s="23" t="s">
        <v>226</v>
      </c>
      <c r="D113" s="24">
        <v>900000</v>
      </c>
      <c r="E113" s="22" t="s">
        <v>228</v>
      </c>
      <c r="F113" s="25" t="s">
        <v>91</v>
      </c>
      <c r="G113" s="22" t="s">
        <v>226</v>
      </c>
      <c r="H113" s="22" t="s">
        <v>104</v>
      </c>
      <c r="I113" s="28">
        <v>12</v>
      </c>
      <c r="J113" s="26">
        <v>43102</v>
      </c>
      <c r="K113" s="26">
        <v>43132</v>
      </c>
      <c r="L113" s="33" t="s">
        <v>51</v>
      </c>
      <c r="N113" s="50"/>
    </row>
    <row r="114" spans="1:16" ht="90">
      <c r="A114" s="36">
        <v>104</v>
      </c>
      <c r="B114" s="22" t="s">
        <v>90</v>
      </c>
      <c r="C114" s="23" t="s">
        <v>110</v>
      </c>
      <c r="D114" s="202">
        <f>199704846-4500000</f>
        <v>195204846</v>
      </c>
      <c r="E114" s="22" t="s">
        <v>100</v>
      </c>
      <c r="F114" s="25" t="s">
        <v>91</v>
      </c>
      <c r="G114" s="22" t="s">
        <v>61</v>
      </c>
      <c r="H114" s="22" t="s">
        <v>121</v>
      </c>
      <c r="I114" s="28">
        <v>12</v>
      </c>
      <c r="J114" s="26">
        <v>43115</v>
      </c>
      <c r="K114" s="26">
        <v>43132</v>
      </c>
      <c r="L114" s="33" t="s">
        <v>51</v>
      </c>
      <c r="M114" s="13"/>
      <c r="N114" s="50"/>
      <c r="P114" s="13"/>
    </row>
    <row r="115" spans="1:16" ht="108">
      <c r="A115" s="93">
        <v>105</v>
      </c>
      <c r="B115" s="94" t="s">
        <v>90</v>
      </c>
      <c r="C115" s="111" t="s">
        <v>285</v>
      </c>
      <c r="D115" s="112">
        <v>10000000</v>
      </c>
      <c r="E115" s="94" t="s">
        <v>34</v>
      </c>
      <c r="F115" s="95" t="s">
        <v>91</v>
      </c>
      <c r="G115" s="94" t="s">
        <v>256</v>
      </c>
      <c r="H115" s="94" t="s">
        <v>93</v>
      </c>
      <c r="I115" s="96">
        <v>12</v>
      </c>
      <c r="J115" s="97">
        <v>43160</v>
      </c>
      <c r="K115" s="97">
        <v>43191</v>
      </c>
      <c r="L115" s="33" t="s">
        <v>51</v>
      </c>
      <c r="M115" s="13"/>
      <c r="N115" s="50"/>
      <c r="P115" s="13"/>
    </row>
    <row r="116" spans="1:16" ht="96.75" customHeight="1">
      <c r="A116" s="36">
        <v>106</v>
      </c>
      <c r="B116" s="22" t="s">
        <v>90</v>
      </c>
      <c r="C116" s="23" t="s">
        <v>111</v>
      </c>
      <c r="D116" s="24">
        <v>2000000</v>
      </c>
      <c r="E116" s="22" t="s">
        <v>34</v>
      </c>
      <c r="F116" s="25" t="s">
        <v>91</v>
      </c>
      <c r="G116" s="22" t="s">
        <v>57</v>
      </c>
      <c r="H116" s="22" t="s">
        <v>93</v>
      </c>
      <c r="I116" s="28">
        <v>12</v>
      </c>
      <c r="J116" s="188">
        <v>43252</v>
      </c>
      <c r="K116" s="188">
        <v>43266</v>
      </c>
      <c r="L116" s="33" t="s">
        <v>51</v>
      </c>
      <c r="M116" s="13"/>
      <c r="N116" s="50"/>
      <c r="P116" s="13"/>
    </row>
    <row r="117" spans="1:16" ht="36">
      <c r="A117" s="36">
        <v>107</v>
      </c>
      <c r="B117" s="22" t="s">
        <v>90</v>
      </c>
      <c r="C117" s="23" t="s">
        <v>112</v>
      </c>
      <c r="D117" s="24">
        <v>5685600</v>
      </c>
      <c r="E117" s="22" t="s">
        <v>34</v>
      </c>
      <c r="F117" s="25" t="s">
        <v>91</v>
      </c>
      <c r="G117" s="22" t="s">
        <v>61</v>
      </c>
      <c r="H117" s="22" t="s">
        <v>121</v>
      </c>
      <c r="I117" s="28">
        <v>12</v>
      </c>
      <c r="J117" s="26">
        <v>43101</v>
      </c>
      <c r="K117" s="26">
        <v>43101</v>
      </c>
      <c r="L117" s="33" t="s">
        <v>51</v>
      </c>
      <c r="M117" s="13"/>
      <c r="N117" s="50"/>
      <c r="P117" s="13"/>
    </row>
    <row r="118" spans="1:14" s="58" customFormat="1" ht="36">
      <c r="A118" s="36">
        <v>108</v>
      </c>
      <c r="B118" s="22" t="s">
        <v>90</v>
      </c>
      <c r="C118" s="23" t="s">
        <v>226</v>
      </c>
      <c r="D118" s="24">
        <v>1800000</v>
      </c>
      <c r="E118" s="22" t="s">
        <v>34</v>
      </c>
      <c r="F118" s="25" t="s">
        <v>91</v>
      </c>
      <c r="G118" s="22" t="s">
        <v>226</v>
      </c>
      <c r="H118" s="22" t="s">
        <v>104</v>
      </c>
      <c r="I118" s="28">
        <v>12</v>
      </c>
      <c r="J118" s="26">
        <v>43101</v>
      </c>
      <c r="K118" s="26">
        <v>43101</v>
      </c>
      <c r="L118" s="33" t="s">
        <v>51</v>
      </c>
      <c r="N118" s="50"/>
    </row>
    <row r="119" spans="1:16" ht="54">
      <c r="A119" s="36">
        <v>109</v>
      </c>
      <c r="B119" s="22" t="s">
        <v>90</v>
      </c>
      <c r="C119" s="23" t="s">
        <v>113</v>
      </c>
      <c r="D119" s="24">
        <v>42000000</v>
      </c>
      <c r="E119" s="22" t="s">
        <v>38</v>
      </c>
      <c r="F119" s="25" t="s">
        <v>91</v>
      </c>
      <c r="G119" s="22" t="s">
        <v>73</v>
      </c>
      <c r="H119" s="22" t="s">
        <v>93</v>
      </c>
      <c r="I119" s="28">
        <v>12</v>
      </c>
      <c r="J119" s="26">
        <v>43191</v>
      </c>
      <c r="K119" s="26">
        <v>43221</v>
      </c>
      <c r="L119" s="33" t="s">
        <v>51</v>
      </c>
      <c r="M119" s="13"/>
      <c r="N119" s="50"/>
      <c r="P119" s="13"/>
    </row>
    <row r="120" spans="1:14" s="58" customFormat="1" ht="36">
      <c r="A120" s="36">
        <v>110</v>
      </c>
      <c r="B120" s="22" t="s">
        <v>90</v>
      </c>
      <c r="C120" s="23" t="s">
        <v>114</v>
      </c>
      <c r="D120" s="24">
        <v>4000000</v>
      </c>
      <c r="E120" s="22" t="s">
        <v>38</v>
      </c>
      <c r="F120" s="25" t="s">
        <v>91</v>
      </c>
      <c r="G120" s="22" t="s">
        <v>57</v>
      </c>
      <c r="H120" s="22" t="s">
        <v>93</v>
      </c>
      <c r="I120" s="28">
        <v>12</v>
      </c>
      <c r="J120" s="188">
        <v>43144</v>
      </c>
      <c r="K120" s="188">
        <v>43151</v>
      </c>
      <c r="L120" s="33" t="s">
        <v>51</v>
      </c>
      <c r="M120" s="13"/>
      <c r="N120" s="50"/>
    </row>
    <row r="121" spans="1:14" s="58" customFormat="1" ht="98.25" customHeight="1">
      <c r="A121" s="36">
        <v>111</v>
      </c>
      <c r="B121" s="22" t="s">
        <v>90</v>
      </c>
      <c r="C121" s="23" t="s">
        <v>232</v>
      </c>
      <c r="D121" s="24">
        <v>49000000</v>
      </c>
      <c r="E121" s="22" t="s">
        <v>45</v>
      </c>
      <c r="F121" s="25" t="s">
        <v>91</v>
      </c>
      <c r="G121" s="22" t="s">
        <v>73</v>
      </c>
      <c r="H121" s="22" t="s">
        <v>121</v>
      </c>
      <c r="I121" s="28">
        <v>8</v>
      </c>
      <c r="J121" s="188">
        <v>43189</v>
      </c>
      <c r="K121" s="188">
        <v>43222</v>
      </c>
      <c r="L121" s="33" t="s">
        <v>51</v>
      </c>
      <c r="N121" s="50"/>
    </row>
    <row r="122" spans="1:14" s="58" customFormat="1" ht="36">
      <c r="A122" s="36">
        <v>112</v>
      </c>
      <c r="B122" s="22" t="s">
        <v>90</v>
      </c>
      <c r="C122" s="23" t="s">
        <v>233</v>
      </c>
      <c r="D122" s="24">
        <v>2000000</v>
      </c>
      <c r="E122" s="22" t="s">
        <v>47</v>
      </c>
      <c r="F122" s="25" t="s">
        <v>91</v>
      </c>
      <c r="G122" s="22" t="s">
        <v>65</v>
      </c>
      <c r="H122" s="22" t="s">
        <v>121</v>
      </c>
      <c r="I122" s="28">
        <v>11</v>
      </c>
      <c r="J122" s="188">
        <v>43160</v>
      </c>
      <c r="K122" s="188">
        <v>43190</v>
      </c>
      <c r="L122" s="33" t="s">
        <v>51</v>
      </c>
      <c r="N122" s="50"/>
    </row>
    <row r="123" spans="1:14" s="58" customFormat="1" ht="36">
      <c r="A123" s="36">
        <v>113</v>
      </c>
      <c r="B123" s="22" t="s">
        <v>90</v>
      </c>
      <c r="C123" s="23" t="s">
        <v>229</v>
      </c>
      <c r="D123" s="24">
        <v>8500000</v>
      </c>
      <c r="E123" s="22" t="s">
        <v>230</v>
      </c>
      <c r="F123" s="25" t="s">
        <v>91</v>
      </c>
      <c r="G123" s="22" t="s">
        <v>229</v>
      </c>
      <c r="H123" s="22" t="s">
        <v>121</v>
      </c>
      <c r="I123" s="28">
        <v>12</v>
      </c>
      <c r="J123" s="188">
        <v>43160</v>
      </c>
      <c r="K123" s="188">
        <v>43190</v>
      </c>
      <c r="L123" s="33" t="s">
        <v>51</v>
      </c>
      <c r="N123" s="50"/>
    </row>
    <row r="124" spans="1:14" s="58" customFormat="1" ht="117" customHeight="1">
      <c r="A124" s="36">
        <v>114</v>
      </c>
      <c r="B124" s="22" t="s">
        <v>29</v>
      </c>
      <c r="C124" s="23" t="s">
        <v>224</v>
      </c>
      <c r="D124" s="24">
        <f>30000000</f>
        <v>30000000</v>
      </c>
      <c r="E124" s="22" t="s">
        <v>225</v>
      </c>
      <c r="F124" s="25" t="s">
        <v>91</v>
      </c>
      <c r="G124" s="22" t="s">
        <v>57</v>
      </c>
      <c r="H124" s="22" t="s">
        <v>121</v>
      </c>
      <c r="I124" s="28">
        <v>10</v>
      </c>
      <c r="J124" s="188">
        <v>43159</v>
      </c>
      <c r="K124" s="188">
        <v>43191</v>
      </c>
      <c r="L124" s="33" t="s">
        <v>51</v>
      </c>
      <c r="N124" s="50"/>
    </row>
    <row r="125" spans="1:14" s="58" customFormat="1" ht="53.25" customHeight="1">
      <c r="A125" s="36">
        <v>115</v>
      </c>
      <c r="B125" s="22" t="s">
        <v>29</v>
      </c>
      <c r="C125" s="23" t="s">
        <v>231</v>
      </c>
      <c r="D125" s="24">
        <f>99842707-40660000</f>
        <v>59182707</v>
      </c>
      <c r="E125" s="29" t="s">
        <v>225</v>
      </c>
      <c r="F125" s="30" t="s">
        <v>91</v>
      </c>
      <c r="G125" s="29" t="s">
        <v>57</v>
      </c>
      <c r="H125" s="29" t="s">
        <v>121</v>
      </c>
      <c r="I125" s="31">
        <v>10</v>
      </c>
      <c r="J125" s="32">
        <v>43136</v>
      </c>
      <c r="K125" s="32">
        <v>43146</v>
      </c>
      <c r="L125" s="33" t="s">
        <v>51</v>
      </c>
      <c r="N125" s="50"/>
    </row>
    <row r="126" spans="1:14" s="58" customFormat="1" ht="46.5" customHeight="1">
      <c r="A126" s="99">
        <v>116</v>
      </c>
      <c r="B126" s="100" t="s">
        <v>29</v>
      </c>
      <c r="C126" s="101" t="s">
        <v>235</v>
      </c>
      <c r="D126" s="102">
        <v>35000000</v>
      </c>
      <c r="E126" s="103" t="s">
        <v>236</v>
      </c>
      <c r="F126" s="104" t="s">
        <v>91</v>
      </c>
      <c r="G126" s="103" t="s">
        <v>237</v>
      </c>
      <c r="H126" s="100" t="s">
        <v>121</v>
      </c>
      <c r="I126" s="105">
        <v>12</v>
      </c>
      <c r="J126" s="106">
        <v>43101</v>
      </c>
      <c r="K126" s="106">
        <v>43101</v>
      </c>
      <c r="L126" s="33" t="s">
        <v>51</v>
      </c>
      <c r="N126" s="50"/>
    </row>
    <row r="127" spans="1:14" s="110" customFormat="1" ht="72">
      <c r="A127" s="93">
        <v>117</v>
      </c>
      <c r="B127" s="94" t="s">
        <v>135</v>
      </c>
      <c r="C127" s="91" t="s">
        <v>283</v>
      </c>
      <c r="D127" s="92">
        <v>56000000</v>
      </c>
      <c r="E127" s="94" t="s">
        <v>41</v>
      </c>
      <c r="F127" s="95" t="s">
        <v>91</v>
      </c>
      <c r="G127" s="94" t="s">
        <v>61</v>
      </c>
      <c r="H127" s="94" t="s">
        <v>122</v>
      </c>
      <c r="I127" s="96">
        <v>8</v>
      </c>
      <c r="J127" s="97">
        <v>43110</v>
      </c>
      <c r="K127" s="97">
        <v>43115</v>
      </c>
      <c r="L127" s="98" t="s">
        <v>52</v>
      </c>
      <c r="M127" s="108"/>
      <c r="N127" s="109"/>
    </row>
    <row r="128" spans="1:14" s="119" customFormat="1" ht="46.5" customHeight="1">
      <c r="A128" s="113">
        <v>118</v>
      </c>
      <c r="B128" s="114" t="s">
        <v>29</v>
      </c>
      <c r="C128" s="115" t="s">
        <v>286</v>
      </c>
      <c r="D128" s="116">
        <v>6300000</v>
      </c>
      <c r="E128" s="114" t="s">
        <v>42</v>
      </c>
      <c r="F128" s="117" t="s">
        <v>91</v>
      </c>
      <c r="G128" s="114" t="s">
        <v>65</v>
      </c>
      <c r="H128" s="114" t="s">
        <v>121</v>
      </c>
      <c r="I128" s="118">
        <v>1</v>
      </c>
      <c r="J128" s="188">
        <v>43191</v>
      </c>
      <c r="K128" s="188">
        <v>43210</v>
      </c>
      <c r="L128" s="98" t="s">
        <v>51</v>
      </c>
      <c r="N128" s="120"/>
    </row>
    <row r="129" spans="1:14" s="119" customFormat="1" ht="80.25" customHeight="1">
      <c r="A129" s="113">
        <v>119</v>
      </c>
      <c r="B129" s="114" t="s">
        <v>29</v>
      </c>
      <c r="C129" s="115" t="s">
        <v>289</v>
      </c>
      <c r="D129" s="116">
        <v>38500000</v>
      </c>
      <c r="E129" s="94" t="s">
        <v>86</v>
      </c>
      <c r="F129" s="95" t="s">
        <v>91</v>
      </c>
      <c r="G129" s="94" t="s">
        <v>61</v>
      </c>
      <c r="H129" s="94" t="s">
        <v>121</v>
      </c>
      <c r="I129" s="96">
        <v>11</v>
      </c>
      <c r="J129" s="97">
        <v>43115</v>
      </c>
      <c r="K129" s="97">
        <v>43119</v>
      </c>
      <c r="L129" s="98" t="s">
        <v>51</v>
      </c>
      <c r="N129" s="120"/>
    </row>
    <row r="130" spans="1:14" s="110" customFormat="1" ht="25.5" customHeight="1">
      <c r="A130" s="93">
        <v>120</v>
      </c>
      <c r="B130" s="94" t="s">
        <v>159</v>
      </c>
      <c r="C130" s="91" t="s">
        <v>288</v>
      </c>
      <c r="D130" s="92">
        <v>40500000</v>
      </c>
      <c r="E130" s="94" t="s">
        <v>31</v>
      </c>
      <c r="F130" s="95" t="s">
        <v>91</v>
      </c>
      <c r="G130" s="94" t="s">
        <v>61</v>
      </c>
      <c r="H130" s="94" t="s">
        <v>122</v>
      </c>
      <c r="I130" s="96">
        <v>9</v>
      </c>
      <c r="J130" s="97">
        <v>43117</v>
      </c>
      <c r="K130" s="97">
        <v>43122</v>
      </c>
      <c r="L130" s="98" t="s">
        <v>52</v>
      </c>
      <c r="M130" s="108"/>
      <c r="N130" s="109"/>
    </row>
    <row r="131" spans="1:14" s="119" customFormat="1" ht="82.5" customHeight="1" thickBot="1">
      <c r="A131" s="113">
        <v>121</v>
      </c>
      <c r="B131" s="114" t="s">
        <v>216</v>
      </c>
      <c r="C131" s="115" t="s">
        <v>290</v>
      </c>
      <c r="D131" s="116">
        <v>7000000</v>
      </c>
      <c r="E131" s="122" t="s">
        <v>41</v>
      </c>
      <c r="F131" s="123" t="s">
        <v>91</v>
      </c>
      <c r="G131" s="189" t="s">
        <v>65</v>
      </c>
      <c r="H131" s="114" t="s">
        <v>121</v>
      </c>
      <c r="I131" s="118">
        <v>1</v>
      </c>
      <c r="J131" s="201">
        <v>43144</v>
      </c>
      <c r="K131" s="201">
        <v>43160</v>
      </c>
      <c r="L131" s="98" t="s">
        <v>48</v>
      </c>
      <c r="N131" s="120"/>
    </row>
    <row r="132" spans="1:12" ht="90.75" thickTop="1">
      <c r="A132" s="36">
        <v>122</v>
      </c>
      <c r="B132" s="124" t="s">
        <v>291</v>
      </c>
      <c r="C132" s="125" t="s">
        <v>292</v>
      </c>
      <c r="D132" s="126">
        <v>23775081682</v>
      </c>
      <c r="E132" s="127" t="s">
        <v>293</v>
      </c>
      <c r="F132" s="128" t="s">
        <v>294</v>
      </c>
      <c r="G132" s="129" t="s">
        <v>63</v>
      </c>
      <c r="H132" s="129" t="s">
        <v>121</v>
      </c>
      <c r="I132" s="127">
        <v>18</v>
      </c>
      <c r="J132" s="130">
        <v>43023</v>
      </c>
      <c r="K132" s="131">
        <v>43115</v>
      </c>
      <c r="L132" s="132" t="s">
        <v>52</v>
      </c>
    </row>
    <row r="133" spans="1:12" ht="180">
      <c r="A133" s="36">
        <v>123</v>
      </c>
      <c r="B133" s="133" t="s">
        <v>291</v>
      </c>
      <c r="C133" s="134" t="s">
        <v>295</v>
      </c>
      <c r="D133" s="135">
        <v>103103690</v>
      </c>
      <c r="E133" s="28" t="s">
        <v>293</v>
      </c>
      <c r="F133" s="136" t="s">
        <v>294</v>
      </c>
      <c r="G133" s="22" t="s">
        <v>73</v>
      </c>
      <c r="H133" s="22" t="s">
        <v>121</v>
      </c>
      <c r="I133" s="28">
        <v>4</v>
      </c>
      <c r="J133" s="137">
        <v>43405</v>
      </c>
      <c r="K133" s="26">
        <v>43084</v>
      </c>
      <c r="L133" s="27" t="s">
        <v>52</v>
      </c>
    </row>
    <row r="134" spans="1:12" ht="162">
      <c r="A134" s="36">
        <v>124</v>
      </c>
      <c r="B134" s="133" t="s">
        <v>291</v>
      </c>
      <c r="C134" s="134" t="s">
        <v>296</v>
      </c>
      <c r="D134" s="135">
        <v>192000000</v>
      </c>
      <c r="E134" s="28" t="s">
        <v>293</v>
      </c>
      <c r="F134" s="136" t="s">
        <v>294</v>
      </c>
      <c r="G134" s="22" t="s">
        <v>61</v>
      </c>
      <c r="H134" s="22" t="s">
        <v>122</v>
      </c>
      <c r="I134" s="28">
        <v>24</v>
      </c>
      <c r="J134" s="137">
        <v>43007</v>
      </c>
      <c r="K134" s="26">
        <v>43026</v>
      </c>
      <c r="L134" s="27" t="s">
        <v>52</v>
      </c>
    </row>
    <row r="135" spans="1:12" ht="198">
      <c r="A135" s="36">
        <v>125</v>
      </c>
      <c r="B135" s="133" t="s">
        <v>291</v>
      </c>
      <c r="C135" s="134" t="s">
        <v>297</v>
      </c>
      <c r="D135" s="135">
        <v>144000000</v>
      </c>
      <c r="E135" s="28" t="s">
        <v>293</v>
      </c>
      <c r="F135" s="136" t="s">
        <v>294</v>
      </c>
      <c r="G135" s="22" t="s">
        <v>61</v>
      </c>
      <c r="H135" s="22" t="s">
        <v>122</v>
      </c>
      <c r="I135" s="28">
        <v>24</v>
      </c>
      <c r="J135" s="137">
        <v>43007</v>
      </c>
      <c r="K135" s="26">
        <v>43025</v>
      </c>
      <c r="L135" s="27" t="s">
        <v>52</v>
      </c>
    </row>
    <row r="136" spans="1:12" ht="198">
      <c r="A136" s="36">
        <v>126</v>
      </c>
      <c r="B136" s="133" t="s">
        <v>291</v>
      </c>
      <c r="C136" s="134" t="s">
        <v>297</v>
      </c>
      <c r="D136" s="135">
        <v>144000000</v>
      </c>
      <c r="E136" s="28" t="s">
        <v>293</v>
      </c>
      <c r="F136" s="136" t="s">
        <v>294</v>
      </c>
      <c r="G136" s="22" t="s">
        <v>61</v>
      </c>
      <c r="H136" s="22" t="s">
        <v>122</v>
      </c>
      <c r="I136" s="28">
        <v>24</v>
      </c>
      <c r="J136" s="137">
        <v>43007</v>
      </c>
      <c r="K136" s="26">
        <v>43025</v>
      </c>
      <c r="L136" s="27" t="s">
        <v>52</v>
      </c>
    </row>
    <row r="137" spans="1:12" ht="198">
      <c r="A137" s="36">
        <v>127</v>
      </c>
      <c r="B137" s="133" t="s">
        <v>291</v>
      </c>
      <c r="C137" s="134" t="s">
        <v>297</v>
      </c>
      <c r="D137" s="135">
        <v>144000000</v>
      </c>
      <c r="E137" s="28" t="s">
        <v>293</v>
      </c>
      <c r="F137" s="136" t="s">
        <v>294</v>
      </c>
      <c r="G137" s="22" t="s">
        <v>61</v>
      </c>
      <c r="H137" s="22" t="s">
        <v>122</v>
      </c>
      <c r="I137" s="28">
        <v>24</v>
      </c>
      <c r="J137" s="137">
        <v>43007</v>
      </c>
      <c r="K137" s="26">
        <v>43028</v>
      </c>
      <c r="L137" s="27" t="s">
        <v>52</v>
      </c>
    </row>
    <row r="138" spans="1:12" ht="198">
      <c r="A138" s="36">
        <v>128</v>
      </c>
      <c r="B138" s="133" t="s">
        <v>291</v>
      </c>
      <c r="C138" s="134" t="s">
        <v>297</v>
      </c>
      <c r="D138" s="135">
        <v>144000000</v>
      </c>
      <c r="E138" s="28" t="s">
        <v>293</v>
      </c>
      <c r="F138" s="136" t="s">
        <v>294</v>
      </c>
      <c r="G138" s="22" t="s">
        <v>61</v>
      </c>
      <c r="H138" s="22" t="s">
        <v>122</v>
      </c>
      <c r="I138" s="28">
        <v>24</v>
      </c>
      <c r="J138" s="137">
        <v>43007</v>
      </c>
      <c r="K138" s="26">
        <v>43028</v>
      </c>
      <c r="L138" s="27" t="s">
        <v>52</v>
      </c>
    </row>
    <row r="139" spans="1:12" ht="72">
      <c r="A139" s="36">
        <v>129</v>
      </c>
      <c r="B139" s="133" t="s">
        <v>291</v>
      </c>
      <c r="C139" s="134" t="s">
        <v>298</v>
      </c>
      <c r="D139" s="135">
        <v>144000000</v>
      </c>
      <c r="E139" s="28" t="s">
        <v>293</v>
      </c>
      <c r="F139" s="136" t="s">
        <v>294</v>
      </c>
      <c r="G139" s="22" t="s">
        <v>61</v>
      </c>
      <c r="H139" s="22" t="s">
        <v>122</v>
      </c>
      <c r="I139" s="28">
        <v>24</v>
      </c>
      <c r="J139" s="137">
        <v>43007</v>
      </c>
      <c r="K139" s="26">
        <v>43034</v>
      </c>
      <c r="L139" s="27" t="s">
        <v>52</v>
      </c>
    </row>
    <row r="140" spans="1:12" ht="108">
      <c r="A140" s="36">
        <v>130</v>
      </c>
      <c r="B140" s="133" t="s">
        <v>291</v>
      </c>
      <c r="C140" s="134" t="s">
        <v>299</v>
      </c>
      <c r="D140" s="135">
        <v>120000000</v>
      </c>
      <c r="E140" s="28" t="s">
        <v>293</v>
      </c>
      <c r="F140" s="136" t="s">
        <v>294</v>
      </c>
      <c r="G140" s="22" t="s">
        <v>61</v>
      </c>
      <c r="H140" s="22" t="s">
        <v>122</v>
      </c>
      <c r="I140" s="28">
        <v>24</v>
      </c>
      <c r="J140" s="137">
        <v>43007</v>
      </c>
      <c r="K140" s="26">
        <v>43057</v>
      </c>
      <c r="L140" s="27" t="s">
        <v>52</v>
      </c>
    </row>
    <row r="141" spans="1:12" ht="108">
      <c r="A141" s="36">
        <v>131</v>
      </c>
      <c r="B141" s="133" t="s">
        <v>291</v>
      </c>
      <c r="C141" s="134" t="s">
        <v>299</v>
      </c>
      <c r="D141" s="135">
        <v>120000000</v>
      </c>
      <c r="E141" s="28" t="s">
        <v>293</v>
      </c>
      <c r="F141" s="136" t="s">
        <v>294</v>
      </c>
      <c r="G141" s="22" t="s">
        <v>61</v>
      </c>
      <c r="H141" s="22" t="s">
        <v>122</v>
      </c>
      <c r="I141" s="28">
        <v>24</v>
      </c>
      <c r="J141" s="137">
        <v>43007</v>
      </c>
      <c r="K141" s="26">
        <v>43057</v>
      </c>
      <c r="L141" s="27" t="s">
        <v>52</v>
      </c>
    </row>
    <row r="142" spans="1:12" ht="108">
      <c r="A142" s="36">
        <v>132</v>
      </c>
      <c r="B142" s="133" t="s">
        <v>300</v>
      </c>
      <c r="C142" s="134" t="s">
        <v>299</v>
      </c>
      <c r="D142" s="135">
        <v>120000000</v>
      </c>
      <c r="E142" s="28" t="s">
        <v>293</v>
      </c>
      <c r="F142" s="136" t="s">
        <v>294</v>
      </c>
      <c r="G142" s="22" t="s">
        <v>61</v>
      </c>
      <c r="H142" s="22" t="s">
        <v>122</v>
      </c>
      <c r="I142" s="28">
        <v>24</v>
      </c>
      <c r="J142" s="137">
        <v>43007</v>
      </c>
      <c r="K142" s="26">
        <v>43057</v>
      </c>
      <c r="L142" s="27" t="s">
        <v>52</v>
      </c>
    </row>
    <row r="143" spans="1:12" ht="108">
      <c r="A143" s="36">
        <v>133</v>
      </c>
      <c r="B143" s="133" t="s">
        <v>300</v>
      </c>
      <c r="C143" s="134" t="s">
        <v>299</v>
      </c>
      <c r="D143" s="135">
        <v>120000000</v>
      </c>
      <c r="E143" s="28" t="s">
        <v>293</v>
      </c>
      <c r="F143" s="136" t="s">
        <v>294</v>
      </c>
      <c r="G143" s="22" t="s">
        <v>61</v>
      </c>
      <c r="H143" s="22" t="s">
        <v>122</v>
      </c>
      <c r="I143" s="28">
        <v>24</v>
      </c>
      <c r="J143" s="137">
        <v>43007</v>
      </c>
      <c r="K143" s="26">
        <v>43056</v>
      </c>
      <c r="L143" s="27" t="s">
        <v>52</v>
      </c>
    </row>
    <row r="144" spans="1:12" ht="108">
      <c r="A144" s="36">
        <v>134</v>
      </c>
      <c r="B144" s="133" t="s">
        <v>300</v>
      </c>
      <c r="C144" s="134" t="s">
        <v>299</v>
      </c>
      <c r="D144" s="135">
        <v>120000000</v>
      </c>
      <c r="E144" s="28" t="s">
        <v>293</v>
      </c>
      <c r="F144" s="136" t="s">
        <v>294</v>
      </c>
      <c r="G144" s="22" t="s">
        <v>61</v>
      </c>
      <c r="H144" s="22" t="s">
        <v>122</v>
      </c>
      <c r="I144" s="28">
        <v>24</v>
      </c>
      <c r="J144" s="137">
        <v>43007</v>
      </c>
      <c r="K144" s="26">
        <v>43057</v>
      </c>
      <c r="L144" s="27" t="s">
        <v>52</v>
      </c>
    </row>
    <row r="145" spans="1:12" ht="108">
      <c r="A145" s="36">
        <v>135</v>
      </c>
      <c r="B145" s="133" t="s">
        <v>300</v>
      </c>
      <c r="C145" s="134" t="s">
        <v>299</v>
      </c>
      <c r="D145" s="135">
        <v>120000000</v>
      </c>
      <c r="E145" s="28" t="s">
        <v>293</v>
      </c>
      <c r="F145" s="136" t="s">
        <v>294</v>
      </c>
      <c r="G145" s="22" t="s">
        <v>61</v>
      </c>
      <c r="H145" s="22" t="s">
        <v>122</v>
      </c>
      <c r="I145" s="28">
        <v>24</v>
      </c>
      <c r="J145" s="137">
        <v>43007</v>
      </c>
      <c r="K145" s="26">
        <v>43035</v>
      </c>
      <c r="L145" s="27" t="s">
        <v>52</v>
      </c>
    </row>
    <row r="146" spans="1:12" ht="108">
      <c r="A146" s="36">
        <v>136</v>
      </c>
      <c r="B146" s="133" t="s">
        <v>300</v>
      </c>
      <c r="C146" s="134" t="s">
        <v>299</v>
      </c>
      <c r="D146" s="135">
        <v>120000000</v>
      </c>
      <c r="E146" s="28" t="s">
        <v>293</v>
      </c>
      <c r="F146" s="136" t="s">
        <v>294</v>
      </c>
      <c r="G146" s="22" t="s">
        <v>61</v>
      </c>
      <c r="H146" s="22" t="s">
        <v>122</v>
      </c>
      <c r="I146" s="28">
        <v>24</v>
      </c>
      <c r="J146" s="137">
        <v>43007</v>
      </c>
      <c r="K146" s="26">
        <v>43026</v>
      </c>
      <c r="L146" s="27" t="s">
        <v>52</v>
      </c>
    </row>
    <row r="147" spans="1:12" ht="108">
      <c r="A147" s="36">
        <v>137</v>
      </c>
      <c r="B147" s="133" t="s">
        <v>300</v>
      </c>
      <c r="C147" s="134" t="s">
        <v>299</v>
      </c>
      <c r="D147" s="135">
        <v>120000000</v>
      </c>
      <c r="E147" s="28" t="s">
        <v>293</v>
      </c>
      <c r="F147" s="136" t="s">
        <v>294</v>
      </c>
      <c r="G147" s="22" t="s">
        <v>61</v>
      </c>
      <c r="H147" s="22" t="s">
        <v>122</v>
      </c>
      <c r="I147" s="28">
        <v>24</v>
      </c>
      <c r="J147" s="137">
        <v>43007</v>
      </c>
      <c r="K147" s="26">
        <v>43026</v>
      </c>
      <c r="L147" s="27" t="s">
        <v>52</v>
      </c>
    </row>
    <row r="148" spans="1:12" ht="108">
      <c r="A148" s="36">
        <v>138</v>
      </c>
      <c r="B148" s="133" t="s">
        <v>300</v>
      </c>
      <c r="C148" s="134" t="s">
        <v>299</v>
      </c>
      <c r="D148" s="135">
        <v>120000000</v>
      </c>
      <c r="E148" s="28" t="s">
        <v>293</v>
      </c>
      <c r="F148" s="136" t="s">
        <v>294</v>
      </c>
      <c r="G148" s="22" t="s">
        <v>61</v>
      </c>
      <c r="H148" s="22" t="s">
        <v>122</v>
      </c>
      <c r="I148" s="28">
        <v>24</v>
      </c>
      <c r="J148" s="137">
        <v>43007</v>
      </c>
      <c r="K148" s="26">
        <v>43061</v>
      </c>
      <c r="L148" s="27" t="s">
        <v>52</v>
      </c>
    </row>
    <row r="149" spans="1:12" ht="108">
      <c r="A149" s="36">
        <v>139</v>
      </c>
      <c r="B149" s="133" t="s">
        <v>300</v>
      </c>
      <c r="C149" s="134" t="s">
        <v>299</v>
      </c>
      <c r="D149" s="135">
        <v>120000000</v>
      </c>
      <c r="E149" s="28" t="s">
        <v>293</v>
      </c>
      <c r="F149" s="136" t="s">
        <v>294</v>
      </c>
      <c r="G149" s="22" t="s">
        <v>61</v>
      </c>
      <c r="H149" s="22" t="s">
        <v>122</v>
      </c>
      <c r="I149" s="28">
        <v>24</v>
      </c>
      <c r="J149" s="137">
        <v>43007</v>
      </c>
      <c r="K149" s="26">
        <v>43026</v>
      </c>
      <c r="L149" s="27" t="s">
        <v>52</v>
      </c>
    </row>
    <row r="150" spans="1:12" ht="108">
      <c r="A150" s="36">
        <v>140</v>
      </c>
      <c r="B150" s="133" t="s">
        <v>300</v>
      </c>
      <c r="C150" s="134" t="s">
        <v>299</v>
      </c>
      <c r="D150" s="135">
        <v>120000000</v>
      </c>
      <c r="E150" s="28" t="s">
        <v>293</v>
      </c>
      <c r="F150" s="136" t="s">
        <v>294</v>
      </c>
      <c r="G150" s="22" t="s">
        <v>61</v>
      </c>
      <c r="H150" s="22" t="s">
        <v>122</v>
      </c>
      <c r="I150" s="28">
        <v>24</v>
      </c>
      <c r="J150" s="137">
        <v>43007</v>
      </c>
      <c r="K150" s="26">
        <v>43028</v>
      </c>
      <c r="L150" s="27" t="s">
        <v>52</v>
      </c>
    </row>
    <row r="151" spans="1:12" ht="108">
      <c r="A151" s="36">
        <v>141</v>
      </c>
      <c r="B151" s="133" t="s">
        <v>300</v>
      </c>
      <c r="C151" s="134" t="s">
        <v>299</v>
      </c>
      <c r="D151" s="135">
        <v>120000000</v>
      </c>
      <c r="E151" s="28" t="s">
        <v>293</v>
      </c>
      <c r="F151" s="136" t="s">
        <v>294</v>
      </c>
      <c r="G151" s="22" t="s">
        <v>61</v>
      </c>
      <c r="H151" s="22" t="s">
        <v>122</v>
      </c>
      <c r="I151" s="28">
        <v>24</v>
      </c>
      <c r="J151" s="137">
        <v>43007</v>
      </c>
      <c r="K151" s="26">
        <v>43026</v>
      </c>
      <c r="L151" s="27" t="s">
        <v>52</v>
      </c>
    </row>
    <row r="152" spans="1:12" ht="108">
      <c r="A152" s="36">
        <v>142</v>
      </c>
      <c r="B152" s="133" t="s">
        <v>300</v>
      </c>
      <c r="C152" s="134" t="s">
        <v>299</v>
      </c>
      <c r="D152" s="135">
        <v>120000000</v>
      </c>
      <c r="E152" s="28" t="s">
        <v>293</v>
      </c>
      <c r="F152" s="136" t="s">
        <v>294</v>
      </c>
      <c r="G152" s="22" t="s">
        <v>61</v>
      </c>
      <c r="H152" s="22" t="s">
        <v>122</v>
      </c>
      <c r="I152" s="28">
        <v>24</v>
      </c>
      <c r="J152" s="137">
        <v>43007</v>
      </c>
      <c r="K152" s="26">
        <v>43026</v>
      </c>
      <c r="L152" s="27" t="s">
        <v>52</v>
      </c>
    </row>
    <row r="153" spans="1:12" ht="108">
      <c r="A153" s="36">
        <v>143</v>
      </c>
      <c r="B153" s="133" t="s">
        <v>300</v>
      </c>
      <c r="C153" s="134" t="s">
        <v>299</v>
      </c>
      <c r="D153" s="135">
        <v>120000000</v>
      </c>
      <c r="E153" s="28" t="s">
        <v>293</v>
      </c>
      <c r="F153" s="136" t="s">
        <v>294</v>
      </c>
      <c r="G153" s="22" t="s">
        <v>61</v>
      </c>
      <c r="H153" s="22" t="s">
        <v>122</v>
      </c>
      <c r="I153" s="28">
        <v>24</v>
      </c>
      <c r="J153" s="137">
        <v>43007</v>
      </c>
      <c r="K153" s="26">
        <v>43028</v>
      </c>
      <c r="L153" s="27" t="s">
        <v>52</v>
      </c>
    </row>
    <row r="154" spans="1:12" ht="108">
      <c r="A154" s="36">
        <v>144</v>
      </c>
      <c r="B154" s="133" t="s">
        <v>300</v>
      </c>
      <c r="C154" s="134" t="s">
        <v>299</v>
      </c>
      <c r="D154" s="135">
        <v>120000000</v>
      </c>
      <c r="E154" s="28" t="s">
        <v>293</v>
      </c>
      <c r="F154" s="136" t="s">
        <v>294</v>
      </c>
      <c r="G154" s="22" t="s">
        <v>61</v>
      </c>
      <c r="H154" s="22" t="s">
        <v>122</v>
      </c>
      <c r="I154" s="28">
        <v>24</v>
      </c>
      <c r="J154" s="137">
        <v>43007</v>
      </c>
      <c r="K154" s="26">
        <v>43026</v>
      </c>
      <c r="L154" s="27" t="s">
        <v>52</v>
      </c>
    </row>
    <row r="155" spans="1:12" ht="108">
      <c r="A155" s="36">
        <v>145</v>
      </c>
      <c r="B155" s="133" t="s">
        <v>300</v>
      </c>
      <c r="C155" s="134" t="s">
        <v>299</v>
      </c>
      <c r="D155" s="135">
        <v>120000000</v>
      </c>
      <c r="E155" s="28" t="s">
        <v>293</v>
      </c>
      <c r="F155" s="136" t="s">
        <v>294</v>
      </c>
      <c r="G155" s="22" t="s">
        <v>61</v>
      </c>
      <c r="H155" s="22" t="s">
        <v>122</v>
      </c>
      <c r="I155" s="28">
        <v>24</v>
      </c>
      <c r="J155" s="137">
        <v>43007</v>
      </c>
      <c r="K155" s="26">
        <v>43026</v>
      </c>
      <c r="L155" s="27" t="s">
        <v>52</v>
      </c>
    </row>
    <row r="156" spans="1:12" ht="108">
      <c r="A156" s="36">
        <v>146</v>
      </c>
      <c r="B156" s="133" t="s">
        <v>300</v>
      </c>
      <c r="C156" s="134" t="s">
        <v>299</v>
      </c>
      <c r="D156" s="135">
        <v>120000000</v>
      </c>
      <c r="E156" s="28" t="s">
        <v>293</v>
      </c>
      <c r="F156" s="136" t="s">
        <v>294</v>
      </c>
      <c r="G156" s="22" t="s">
        <v>61</v>
      </c>
      <c r="H156" s="22" t="s">
        <v>122</v>
      </c>
      <c r="I156" s="28">
        <v>24</v>
      </c>
      <c r="J156" s="137">
        <v>43007</v>
      </c>
      <c r="K156" s="26">
        <v>43028</v>
      </c>
      <c r="L156" s="27" t="s">
        <v>52</v>
      </c>
    </row>
    <row r="157" spans="1:12" ht="108">
      <c r="A157" s="36">
        <v>147</v>
      </c>
      <c r="B157" s="133" t="s">
        <v>300</v>
      </c>
      <c r="C157" s="134" t="s">
        <v>299</v>
      </c>
      <c r="D157" s="135">
        <v>120000000</v>
      </c>
      <c r="E157" s="28" t="s">
        <v>293</v>
      </c>
      <c r="F157" s="136" t="s">
        <v>294</v>
      </c>
      <c r="G157" s="22" t="s">
        <v>61</v>
      </c>
      <c r="H157" s="22" t="s">
        <v>122</v>
      </c>
      <c r="I157" s="28">
        <v>24</v>
      </c>
      <c r="J157" s="137">
        <v>43007</v>
      </c>
      <c r="K157" s="26">
        <v>43026</v>
      </c>
      <c r="L157" s="27" t="s">
        <v>52</v>
      </c>
    </row>
    <row r="158" spans="1:12" ht="108">
      <c r="A158" s="36">
        <v>148</v>
      </c>
      <c r="B158" s="133" t="s">
        <v>300</v>
      </c>
      <c r="C158" s="134" t="s">
        <v>299</v>
      </c>
      <c r="D158" s="135">
        <v>120000000</v>
      </c>
      <c r="E158" s="28" t="s">
        <v>293</v>
      </c>
      <c r="F158" s="136" t="s">
        <v>294</v>
      </c>
      <c r="G158" s="22" t="s">
        <v>61</v>
      </c>
      <c r="H158" s="22" t="s">
        <v>122</v>
      </c>
      <c r="I158" s="28">
        <v>24</v>
      </c>
      <c r="J158" s="137">
        <v>43007</v>
      </c>
      <c r="K158" s="26">
        <v>43026</v>
      </c>
      <c r="L158" s="27" t="s">
        <v>52</v>
      </c>
    </row>
    <row r="159" spans="1:12" ht="108">
      <c r="A159" s="36">
        <v>149</v>
      </c>
      <c r="B159" s="133" t="s">
        <v>300</v>
      </c>
      <c r="C159" s="134" t="s">
        <v>299</v>
      </c>
      <c r="D159" s="135">
        <v>120000000</v>
      </c>
      <c r="E159" s="28" t="s">
        <v>293</v>
      </c>
      <c r="F159" s="136" t="s">
        <v>294</v>
      </c>
      <c r="G159" s="22" t="s">
        <v>61</v>
      </c>
      <c r="H159" s="22" t="s">
        <v>122</v>
      </c>
      <c r="I159" s="28">
        <v>24</v>
      </c>
      <c r="J159" s="137">
        <v>43007</v>
      </c>
      <c r="K159" s="26">
        <v>43028</v>
      </c>
      <c r="L159" s="27" t="s">
        <v>52</v>
      </c>
    </row>
    <row r="160" spans="1:12" ht="108">
      <c r="A160" s="36">
        <v>150</v>
      </c>
      <c r="B160" s="133" t="s">
        <v>300</v>
      </c>
      <c r="C160" s="134" t="s">
        <v>299</v>
      </c>
      <c r="D160" s="135">
        <v>120000000</v>
      </c>
      <c r="E160" s="28" t="s">
        <v>293</v>
      </c>
      <c r="F160" s="136" t="s">
        <v>294</v>
      </c>
      <c r="G160" s="22" t="s">
        <v>61</v>
      </c>
      <c r="H160" s="22" t="s">
        <v>122</v>
      </c>
      <c r="I160" s="28">
        <v>24</v>
      </c>
      <c r="J160" s="137">
        <v>43007</v>
      </c>
      <c r="K160" s="26">
        <v>43028</v>
      </c>
      <c r="L160" s="27" t="s">
        <v>52</v>
      </c>
    </row>
    <row r="161" spans="1:12" ht="108">
      <c r="A161" s="36">
        <v>151</v>
      </c>
      <c r="B161" s="133" t="s">
        <v>300</v>
      </c>
      <c r="C161" s="134" t="s">
        <v>299</v>
      </c>
      <c r="D161" s="135">
        <v>120000000</v>
      </c>
      <c r="E161" s="28" t="s">
        <v>293</v>
      </c>
      <c r="F161" s="136" t="s">
        <v>294</v>
      </c>
      <c r="G161" s="22" t="s">
        <v>61</v>
      </c>
      <c r="H161" s="22" t="s">
        <v>122</v>
      </c>
      <c r="I161" s="28">
        <v>24</v>
      </c>
      <c r="J161" s="137">
        <v>43007</v>
      </c>
      <c r="K161" s="26">
        <v>43061</v>
      </c>
      <c r="L161" s="27" t="s">
        <v>52</v>
      </c>
    </row>
    <row r="162" spans="1:12" ht="54">
      <c r="A162" s="36">
        <v>152</v>
      </c>
      <c r="B162" s="133" t="s">
        <v>300</v>
      </c>
      <c r="C162" s="134" t="s">
        <v>301</v>
      </c>
      <c r="D162" s="135">
        <v>287525638</v>
      </c>
      <c r="E162" s="28" t="s">
        <v>293</v>
      </c>
      <c r="F162" s="136" t="s">
        <v>294</v>
      </c>
      <c r="G162" s="22" t="s">
        <v>63</v>
      </c>
      <c r="H162" s="22" t="s">
        <v>121</v>
      </c>
      <c r="I162" s="28">
        <v>6</v>
      </c>
      <c r="J162" s="137">
        <v>39387</v>
      </c>
      <c r="K162" s="26">
        <v>43115</v>
      </c>
      <c r="L162" s="27" t="s">
        <v>52</v>
      </c>
    </row>
    <row r="163" spans="1:12" ht="54">
      <c r="A163" s="36">
        <v>153</v>
      </c>
      <c r="B163" s="133" t="s">
        <v>300</v>
      </c>
      <c r="C163" s="134" t="s">
        <v>302</v>
      </c>
      <c r="D163" s="135">
        <v>96000000</v>
      </c>
      <c r="E163" s="28" t="s">
        <v>293</v>
      </c>
      <c r="F163" s="136" t="s">
        <v>294</v>
      </c>
      <c r="G163" s="22" t="s">
        <v>61</v>
      </c>
      <c r="H163" s="22" t="s">
        <v>121</v>
      </c>
      <c r="I163" s="28">
        <v>15</v>
      </c>
      <c r="J163" s="137">
        <v>39387</v>
      </c>
      <c r="K163" s="26">
        <v>43115</v>
      </c>
      <c r="L163" s="27" t="s">
        <v>52</v>
      </c>
    </row>
    <row r="164" spans="1:12" ht="54">
      <c r="A164" s="36">
        <v>154</v>
      </c>
      <c r="B164" s="133" t="s">
        <v>300</v>
      </c>
      <c r="C164" s="134" t="s">
        <v>303</v>
      </c>
      <c r="D164" s="135">
        <v>72000000</v>
      </c>
      <c r="E164" s="28" t="s">
        <v>293</v>
      </c>
      <c r="F164" s="136" t="s">
        <v>294</v>
      </c>
      <c r="G164" s="22" t="s">
        <v>61</v>
      </c>
      <c r="H164" s="22" t="s">
        <v>121</v>
      </c>
      <c r="I164" s="28">
        <v>12</v>
      </c>
      <c r="J164" s="137">
        <v>43040</v>
      </c>
      <c r="K164" s="26">
        <v>43028</v>
      </c>
      <c r="L164" s="27" t="s">
        <v>52</v>
      </c>
    </row>
    <row r="165" spans="1:12" ht="108">
      <c r="A165" s="36">
        <v>155</v>
      </c>
      <c r="B165" s="133" t="s">
        <v>300</v>
      </c>
      <c r="C165" s="134" t="s">
        <v>304</v>
      </c>
      <c r="D165" s="135">
        <v>60000000</v>
      </c>
      <c r="E165" s="28" t="s">
        <v>293</v>
      </c>
      <c r="F165" s="136" t="s">
        <v>294</v>
      </c>
      <c r="G165" s="22" t="s">
        <v>61</v>
      </c>
      <c r="H165" s="22" t="s">
        <v>121</v>
      </c>
      <c r="I165" s="28">
        <v>12</v>
      </c>
      <c r="J165" s="137">
        <v>43132</v>
      </c>
      <c r="K165" s="26">
        <v>43028</v>
      </c>
      <c r="L165" s="27" t="s">
        <v>52</v>
      </c>
    </row>
    <row r="166" spans="1:12" ht="108">
      <c r="A166" s="36">
        <v>156</v>
      </c>
      <c r="B166" s="133" t="s">
        <v>300</v>
      </c>
      <c r="C166" s="134" t="s">
        <v>304</v>
      </c>
      <c r="D166" s="135">
        <v>60000000</v>
      </c>
      <c r="E166" s="28" t="s">
        <v>293</v>
      </c>
      <c r="F166" s="136" t="s">
        <v>294</v>
      </c>
      <c r="G166" s="22" t="s">
        <v>61</v>
      </c>
      <c r="H166" s="22" t="s">
        <v>121</v>
      </c>
      <c r="I166" s="28">
        <v>12</v>
      </c>
      <c r="J166" s="137">
        <v>43132</v>
      </c>
      <c r="K166" s="26">
        <v>43146</v>
      </c>
      <c r="L166" s="27" t="s">
        <v>52</v>
      </c>
    </row>
    <row r="167" spans="1:12" ht="108">
      <c r="A167" s="36">
        <v>157</v>
      </c>
      <c r="B167" s="133" t="s">
        <v>300</v>
      </c>
      <c r="C167" s="134" t="s">
        <v>304</v>
      </c>
      <c r="D167" s="135">
        <v>60000000</v>
      </c>
      <c r="E167" s="28" t="s">
        <v>293</v>
      </c>
      <c r="F167" s="136" t="s">
        <v>294</v>
      </c>
      <c r="G167" s="22" t="s">
        <v>61</v>
      </c>
      <c r="H167" s="22" t="s">
        <v>121</v>
      </c>
      <c r="I167" s="28">
        <v>12</v>
      </c>
      <c r="J167" s="137">
        <v>43132</v>
      </c>
      <c r="K167" s="26">
        <v>43146</v>
      </c>
      <c r="L167" s="27" t="s">
        <v>52</v>
      </c>
    </row>
    <row r="168" spans="1:12" ht="108">
      <c r="A168" s="36">
        <v>158</v>
      </c>
      <c r="B168" s="133" t="s">
        <v>291</v>
      </c>
      <c r="C168" s="134" t="s">
        <v>304</v>
      </c>
      <c r="D168" s="135">
        <v>60000000</v>
      </c>
      <c r="E168" s="28" t="s">
        <v>293</v>
      </c>
      <c r="F168" s="136" t="s">
        <v>294</v>
      </c>
      <c r="G168" s="22" t="s">
        <v>61</v>
      </c>
      <c r="H168" s="22" t="s">
        <v>121</v>
      </c>
      <c r="I168" s="28">
        <v>12</v>
      </c>
      <c r="J168" s="137">
        <v>43132</v>
      </c>
      <c r="K168" s="26">
        <v>43146</v>
      </c>
      <c r="L168" s="27" t="s">
        <v>52</v>
      </c>
    </row>
    <row r="169" spans="1:12" ht="108">
      <c r="A169" s="36">
        <v>159</v>
      </c>
      <c r="B169" s="133" t="s">
        <v>291</v>
      </c>
      <c r="C169" s="134" t="s">
        <v>304</v>
      </c>
      <c r="D169" s="135">
        <v>60000000</v>
      </c>
      <c r="E169" s="28" t="s">
        <v>293</v>
      </c>
      <c r="F169" s="136" t="s">
        <v>294</v>
      </c>
      <c r="G169" s="22" t="s">
        <v>61</v>
      </c>
      <c r="H169" s="22" t="s">
        <v>121</v>
      </c>
      <c r="I169" s="28">
        <v>12</v>
      </c>
      <c r="J169" s="137">
        <v>43132</v>
      </c>
      <c r="K169" s="26">
        <v>43146</v>
      </c>
      <c r="L169" s="27" t="s">
        <v>52</v>
      </c>
    </row>
    <row r="170" spans="1:12" ht="54">
      <c r="A170" s="113">
        <v>160</v>
      </c>
      <c r="B170" s="133" t="s">
        <v>291</v>
      </c>
      <c r="C170" s="138" t="s">
        <v>305</v>
      </c>
      <c r="D170" s="139">
        <v>748762153</v>
      </c>
      <c r="E170" s="28" t="s">
        <v>293</v>
      </c>
      <c r="F170" s="136" t="s">
        <v>294</v>
      </c>
      <c r="G170" s="29" t="s">
        <v>306</v>
      </c>
      <c r="H170" s="29" t="s">
        <v>121</v>
      </c>
      <c r="I170" s="31">
        <v>16</v>
      </c>
      <c r="J170" s="140">
        <v>43040</v>
      </c>
      <c r="K170" s="32">
        <v>43160</v>
      </c>
      <c r="L170" s="27" t="s">
        <v>52</v>
      </c>
    </row>
    <row r="171" spans="1:12" ht="162">
      <c r="A171" s="113">
        <v>161</v>
      </c>
      <c r="B171" s="133" t="s">
        <v>291</v>
      </c>
      <c r="C171" s="138" t="s">
        <v>307</v>
      </c>
      <c r="D171" s="139">
        <v>120000000</v>
      </c>
      <c r="E171" s="28" t="s">
        <v>293</v>
      </c>
      <c r="F171" s="136" t="s">
        <v>294</v>
      </c>
      <c r="G171" s="29" t="s">
        <v>61</v>
      </c>
      <c r="H171" s="29" t="s">
        <v>122</v>
      </c>
      <c r="I171" s="31">
        <v>24</v>
      </c>
      <c r="J171" s="140">
        <v>43004</v>
      </c>
      <c r="K171" s="32">
        <v>43012</v>
      </c>
      <c r="L171" s="27" t="s">
        <v>52</v>
      </c>
    </row>
    <row r="172" spans="1:12" ht="234">
      <c r="A172" s="36">
        <v>162</v>
      </c>
      <c r="B172" s="133" t="s">
        <v>291</v>
      </c>
      <c r="C172" s="134" t="s">
        <v>308</v>
      </c>
      <c r="D172" s="135">
        <v>120000000</v>
      </c>
      <c r="E172" s="28" t="s">
        <v>293</v>
      </c>
      <c r="F172" s="136" t="s">
        <v>294</v>
      </c>
      <c r="G172" s="22" t="s">
        <v>61</v>
      </c>
      <c r="H172" s="22" t="s">
        <v>122</v>
      </c>
      <c r="I172" s="28">
        <v>24</v>
      </c>
      <c r="J172" s="137">
        <v>43005</v>
      </c>
      <c r="K172" s="26">
        <v>43012</v>
      </c>
      <c r="L172" s="27" t="s">
        <v>52</v>
      </c>
    </row>
    <row r="173" spans="1:12" ht="90">
      <c r="A173" s="36">
        <v>163</v>
      </c>
      <c r="B173" s="133" t="s">
        <v>291</v>
      </c>
      <c r="C173" s="134" t="s">
        <v>309</v>
      </c>
      <c r="D173" s="135">
        <v>43200000</v>
      </c>
      <c r="E173" s="28" t="s">
        <v>293</v>
      </c>
      <c r="F173" s="136" t="s">
        <v>294</v>
      </c>
      <c r="G173" s="22" t="s">
        <v>61</v>
      </c>
      <c r="H173" s="22" t="s">
        <v>122</v>
      </c>
      <c r="I173" s="28">
        <v>24</v>
      </c>
      <c r="J173" s="137">
        <v>43007</v>
      </c>
      <c r="K173" s="26">
        <v>43012</v>
      </c>
      <c r="L173" s="27" t="s">
        <v>52</v>
      </c>
    </row>
    <row r="174" spans="1:12" ht="90">
      <c r="A174" s="36">
        <v>164</v>
      </c>
      <c r="B174" s="133" t="s">
        <v>291</v>
      </c>
      <c r="C174" s="134" t="s">
        <v>310</v>
      </c>
      <c r="D174" s="135">
        <v>48000000</v>
      </c>
      <c r="E174" s="28" t="s">
        <v>293</v>
      </c>
      <c r="F174" s="136" t="s">
        <v>294</v>
      </c>
      <c r="G174" s="22" t="s">
        <v>61</v>
      </c>
      <c r="H174" s="22" t="s">
        <v>122</v>
      </c>
      <c r="I174" s="28">
        <v>24</v>
      </c>
      <c r="J174" s="137">
        <v>43004</v>
      </c>
      <c r="K174" s="26">
        <v>43017</v>
      </c>
      <c r="L174" s="27" t="s">
        <v>52</v>
      </c>
    </row>
    <row r="175" spans="1:12" ht="90">
      <c r="A175" s="36">
        <v>165</v>
      </c>
      <c r="B175" s="133" t="s">
        <v>291</v>
      </c>
      <c r="C175" s="134" t="s">
        <v>310</v>
      </c>
      <c r="D175" s="135">
        <v>48000000</v>
      </c>
      <c r="E175" s="28" t="s">
        <v>293</v>
      </c>
      <c r="F175" s="136" t="s">
        <v>294</v>
      </c>
      <c r="G175" s="22" t="s">
        <v>61</v>
      </c>
      <c r="H175" s="22" t="s">
        <v>122</v>
      </c>
      <c r="I175" s="28">
        <v>24</v>
      </c>
      <c r="J175" s="137">
        <v>43004</v>
      </c>
      <c r="K175" s="26">
        <v>43017</v>
      </c>
      <c r="L175" s="27" t="s">
        <v>52</v>
      </c>
    </row>
    <row r="176" spans="1:12" ht="90">
      <c r="A176" s="36">
        <v>166</v>
      </c>
      <c r="B176" s="133" t="s">
        <v>291</v>
      </c>
      <c r="C176" s="134" t="s">
        <v>310</v>
      </c>
      <c r="D176" s="135">
        <v>48000000</v>
      </c>
      <c r="E176" s="28" t="s">
        <v>293</v>
      </c>
      <c r="F176" s="136" t="s">
        <v>294</v>
      </c>
      <c r="G176" s="22" t="s">
        <v>61</v>
      </c>
      <c r="H176" s="22" t="s">
        <v>122</v>
      </c>
      <c r="I176" s="28">
        <v>24</v>
      </c>
      <c r="J176" s="137">
        <v>43004</v>
      </c>
      <c r="K176" s="26">
        <v>43020</v>
      </c>
      <c r="L176" s="27" t="s">
        <v>52</v>
      </c>
    </row>
    <row r="177" spans="1:12" ht="90">
      <c r="A177" s="36">
        <v>167</v>
      </c>
      <c r="B177" s="133" t="s">
        <v>291</v>
      </c>
      <c r="C177" s="134" t="s">
        <v>310</v>
      </c>
      <c r="D177" s="135">
        <v>48000000</v>
      </c>
      <c r="E177" s="28" t="s">
        <v>293</v>
      </c>
      <c r="F177" s="136" t="s">
        <v>294</v>
      </c>
      <c r="G177" s="22" t="s">
        <v>61</v>
      </c>
      <c r="H177" s="22" t="s">
        <v>122</v>
      </c>
      <c r="I177" s="28">
        <v>24</v>
      </c>
      <c r="J177" s="137">
        <v>43004</v>
      </c>
      <c r="K177" s="26">
        <v>43021</v>
      </c>
      <c r="L177" s="27" t="s">
        <v>52</v>
      </c>
    </row>
    <row r="178" spans="1:12" ht="108">
      <c r="A178" s="149">
        <v>168</v>
      </c>
      <c r="B178" s="133" t="s">
        <v>291</v>
      </c>
      <c r="C178" s="138" t="s">
        <v>311</v>
      </c>
      <c r="D178" s="139">
        <v>43200000</v>
      </c>
      <c r="E178" s="28" t="s">
        <v>293</v>
      </c>
      <c r="F178" s="136" t="s">
        <v>294</v>
      </c>
      <c r="G178" s="29" t="s">
        <v>61</v>
      </c>
      <c r="H178" s="29" t="s">
        <v>122</v>
      </c>
      <c r="I178" s="31">
        <v>24</v>
      </c>
      <c r="J178" s="140">
        <v>43007</v>
      </c>
      <c r="K178" s="32">
        <v>43070</v>
      </c>
      <c r="L178" s="27" t="s">
        <v>52</v>
      </c>
    </row>
    <row r="179" spans="1:12" ht="72">
      <c r="A179" s="149">
        <v>169</v>
      </c>
      <c r="B179" s="133" t="s">
        <v>291</v>
      </c>
      <c r="C179" s="138" t="s">
        <v>312</v>
      </c>
      <c r="D179" s="213">
        <f>14165458+15834542</f>
        <v>30000000</v>
      </c>
      <c r="E179" s="28" t="s">
        <v>293</v>
      </c>
      <c r="F179" s="136" t="s">
        <v>294</v>
      </c>
      <c r="G179" s="29" t="s">
        <v>57</v>
      </c>
      <c r="H179" s="29" t="s">
        <v>121</v>
      </c>
      <c r="I179" s="31">
        <v>24</v>
      </c>
      <c r="J179" s="219">
        <v>43154</v>
      </c>
      <c r="K179" s="220">
        <v>43160</v>
      </c>
      <c r="L179" s="27" t="s">
        <v>52</v>
      </c>
    </row>
    <row r="180" spans="1:12" ht="54">
      <c r="A180" s="36">
        <v>170</v>
      </c>
      <c r="B180" s="133" t="s">
        <v>291</v>
      </c>
      <c r="C180" s="134" t="s">
        <v>313</v>
      </c>
      <c r="D180" s="135">
        <v>120000000</v>
      </c>
      <c r="E180" s="28" t="s">
        <v>293</v>
      </c>
      <c r="F180" s="136" t="s">
        <v>294</v>
      </c>
      <c r="G180" s="22" t="s">
        <v>61</v>
      </c>
      <c r="H180" s="22" t="s">
        <v>314</v>
      </c>
      <c r="I180" s="28">
        <v>24</v>
      </c>
      <c r="J180" s="137">
        <v>43004</v>
      </c>
      <c r="K180" s="26">
        <v>43040</v>
      </c>
      <c r="L180" s="27" t="s">
        <v>52</v>
      </c>
    </row>
    <row r="181" spans="1:12" ht="54">
      <c r="A181" s="36">
        <v>171</v>
      </c>
      <c r="B181" s="133" t="s">
        <v>291</v>
      </c>
      <c r="C181" s="134" t="s">
        <v>315</v>
      </c>
      <c r="D181" s="135">
        <v>38400000</v>
      </c>
      <c r="E181" s="28" t="s">
        <v>293</v>
      </c>
      <c r="F181" s="136" t="s">
        <v>294</v>
      </c>
      <c r="G181" s="22" t="s">
        <v>71</v>
      </c>
      <c r="H181" s="22" t="s">
        <v>121</v>
      </c>
      <c r="I181" s="28">
        <v>24</v>
      </c>
      <c r="J181" s="137">
        <v>43004</v>
      </c>
      <c r="K181" s="26">
        <v>43012</v>
      </c>
      <c r="L181" s="27" t="s">
        <v>52</v>
      </c>
    </row>
    <row r="182" spans="1:12" ht="72">
      <c r="A182" s="36">
        <v>172</v>
      </c>
      <c r="B182" s="133" t="s">
        <v>291</v>
      </c>
      <c r="C182" s="134" t="s">
        <v>98</v>
      </c>
      <c r="D182" s="135">
        <v>34914600</v>
      </c>
      <c r="E182" s="28" t="s">
        <v>293</v>
      </c>
      <c r="F182" s="136" t="s">
        <v>294</v>
      </c>
      <c r="G182" s="22" t="s">
        <v>61</v>
      </c>
      <c r="H182" s="22" t="s">
        <v>121</v>
      </c>
      <c r="I182" s="28">
        <v>24</v>
      </c>
      <c r="J182" s="137">
        <v>43004</v>
      </c>
      <c r="K182" s="26">
        <v>43055</v>
      </c>
      <c r="L182" s="27" t="s">
        <v>52</v>
      </c>
    </row>
    <row r="183" spans="1:12" ht="108">
      <c r="A183" s="113">
        <v>173</v>
      </c>
      <c r="B183" s="133" t="s">
        <v>291</v>
      </c>
      <c r="C183" s="138" t="s">
        <v>316</v>
      </c>
      <c r="D183" s="139">
        <v>56350000</v>
      </c>
      <c r="E183" s="28" t="s">
        <v>293</v>
      </c>
      <c r="F183" s="136" t="s">
        <v>294</v>
      </c>
      <c r="G183" s="29" t="s">
        <v>317</v>
      </c>
      <c r="H183" s="29" t="s">
        <v>314</v>
      </c>
      <c r="I183" s="31">
        <v>24</v>
      </c>
      <c r="J183" s="140">
        <v>43010</v>
      </c>
      <c r="K183" s="32">
        <v>43131</v>
      </c>
      <c r="L183" s="27" t="s">
        <v>52</v>
      </c>
    </row>
    <row r="184" spans="1:12" ht="72">
      <c r="A184" s="113">
        <v>174</v>
      </c>
      <c r="B184" s="133" t="s">
        <v>291</v>
      </c>
      <c r="C184" s="138" t="s">
        <v>318</v>
      </c>
      <c r="D184" s="139">
        <v>20000000</v>
      </c>
      <c r="E184" s="28" t="s">
        <v>293</v>
      </c>
      <c r="F184" s="136" t="s">
        <v>294</v>
      </c>
      <c r="G184" s="29" t="s">
        <v>306</v>
      </c>
      <c r="H184" s="29" t="s">
        <v>319</v>
      </c>
      <c r="I184" s="31">
        <v>24</v>
      </c>
      <c r="J184" s="200">
        <v>43147</v>
      </c>
      <c r="K184" s="188">
        <v>43178</v>
      </c>
      <c r="L184" s="27" t="s">
        <v>52</v>
      </c>
    </row>
    <row r="185" spans="1:12" ht="54">
      <c r="A185" s="113">
        <v>175</v>
      </c>
      <c r="B185" s="133" t="s">
        <v>291</v>
      </c>
      <c r="C185" s="138" t="s">
        <v>320</v>
      </c>
      <c r="D185" s="139">
        <v>21882716.72</v>
      </c>
      <c r="E185" s="28" t="s">
        <v>293</v>
      </c>
      <c r="F185" s="136" t="s">
        <v>294</v>
      </c>
      <c r="G185" s="29" t="s">
        <v>57</v>
      </c>
      <c r="H185" s="29" t="s">
        <v>121</v>
      </c>
      <c r="I185" s="31">
        <v>24</v>
      </c>
      <c r="J185" s="140">
        <v>43010</v>
      </c>
      <c r="K185" s="32">
        <v>43122</v>
      </c>
      <c r="L185" s="27" t="s">
        <v>52</v>
      </c>
    </row>
    <row r="186" spans="1:12" ht="82.5" customHeight="1">
      <c r="A186" s="113">
        <v>176</v>
      </c>
      <c r="B186" s="133" t="s">
        <v>291</v>
      </c>
      <c r="C186" s="138" t="s">
        <v>105</v>
      </c>
      <c r="D186" s="150">
        <v>34826806.02</v>
      </c>
      <c r="E186" s="22" t="s">
        <v>293</v>
      </c>
      <c r="F186" s="151" t="s">
        <v>294</v>
      </c>
      <c r="G186" s="29" t="s">
        <v>57</v>
      </c>
      <c r="H186" s="29" t="s">
        <v>319</v>
      </c>
      <c r="I186" s="29">
        <v>24</v>
      </c>
      <c r="J186" s="152">
        <v>43010</v>
      </c>
      <c r="K186" s="153">
        <v>43122</v>
      </c>
      <c r="L186" s="27" t="s">
        <v>52</v>
      </c>
    </row>
    <row r="187" spans="1:12" ht="81.75" customHeight="1">
      <c r="A187" s="113">
        <v>177</v>
      </c>
      <c r="B187" s="133" t="s">
        <v>291</v>
      </c>
      <c r="C187" s="138" t="s">
        <v>321</v>
      </c>
      <c r="D187" s="217">
        <f>458904485+5000000-25834542</f>
        <v>438069943</v>
      </c>
      <c r="E187" s="22" t="s">
        <v>293</v>
      </c>
      <c r="F187" s="151" t="s">
        <v>294</v>
      </c>
      <c r="G187" s="29" t="s">
        <v>71</v>
      </c>
      <c r="H187" s="29" t="s">
        <v>71</v>
      </c>
      <c r="I187" s="29">
        <v>24</v>
      </c>
      <c r="J187" s="152">
        <v>43004</v>
      </c>
      <c r="K187" s="153">
        <v>43012</v>
      </c>
      <c r="L187" s="27" t="s">
        <v>52</v>
      </c>
    </row>
    <row r="188" spans="1:12" ht="72">
      <c r="A188" s="36">
        <v>178</v>
      </c>
      <c r="B188" s="141" t="s">
        <v>291</v>
      </c>
      <c r="C188" s="142" t="s">
        <v>322</v>
      </c>
      <c r="D188" s="154">
        <v>265190000</v>
      </c>
      <c r="E188" s="100" t="s">
        <v>293</v>
      </c>
      <c r="F188" s="155" t="s">
        <v>294</v>
      </c>
      <c r="G188" s="100" t="s">
        <v>63</v>
      </c>
      <c r="H188" s="100" t="s">
        <v>314</v>
      </c>
      <c r="I188" s="100">
        <v>24</v>
      </c>
      <c r="J188" s="156">
        <v>43006</v>
      </c>
      <c r="K188" s="157">
        <v>43054</v>
      </c>
      <c r="L188" s="107" t="s">
        <v>52</v>
      </c>
    </row>
    <row r="189" spans="1:12" ht="126.75" thickBot="1">
      <c r="A189" s="113">
        <v>179</v>
      </c>
      <c r="B189" s="143" t="s">
        <v>291</v>
      </c>
      <c r="C189" s="144" t="s">
        <v>323</v>
      </c>
      <c r="D189" s="214">
        <f>70000000+10000000</f>
        <v>80000000</v>
      </c>
      <c r="E189" s="158" t="s">
        <v>293</v>
      </c>
      <c r="F189" s="159" t="s">
        <v>294</v>
      </c>
      <c r="G189" s="145" t="s">
        <v>306</v>
      </c>
      <c r="H189" s="145" t="s">
        <v>319</v>
      </c>
      <c r="I189" s="145">
        <v>1</v>
      </c>
      <c r="J189" s="215">
        <v>43150</v>
      </c>
      <c r="K189" s="216">
        <v>43200</v>
      </c>
      <c r="L189" s="146" t="s">
        <v>52</v>
      </c>
    </row>
    <row r="190" spans="1:16" s="58" customFormat="1" ht="120.75" customHeight="1" thickBot="1" thickTop="1">
      <c r="A190" s="203">
        <v>180</v>
      </c>
      <c r="B190" s="204" t="s">
        <v>291</v>
      </c>
      <c r="C190" s="205" t="s">
        <v>324</v>
      </c>
      <c r="D190" s="212" t="s">
        <v>333</v>
      </c>
      <c r="E190" s="206" t="s">
        <v>293</v>
      </c>
      <c r="F190" s="207" t="s">
        <v>294</v>
      </c>
      <c r="G190" s="206" t="s">
        <v>57</v>
      </c>
      <c r="H190" s="206" t="s">
        <v>319</v>
      </c>
      <c r="I190" s="208">
        <v>1</v>
      </c>
      <c r="J190" s="209">
        <v>43115</v>
      </c>
      <c r="K190" s="210">
        <v>43130</v>
      </c>
      <c r="L190" s="211" t="s">
        <v>52</v>
      </c>
      <c r="M190" s="60"/>
      <c r="N190" s="69"/>
      <c r="P190" s="69"/>
    </row>
    <row r="191" spans="1:12" ht="95.25" customHeight="1" thickBot="1" thickTop="1">
      <c r="A191" s="113">
        <v>181</v>
      </c>
      <c r="B191" s="147" t="s">
        <v>291</v>
      </c>
      <c r="C191" s="138" t="s">
        <v>325</v>
      </c>
      <c r="D191" s="160">
        <v>1300000</v>
      </c>
      <c r="E191" s="94" t="s">
        <v>293</v>
      </c>
      <c r="F191" s="161" t="s">
        <v>294</v>
      </c>
      <c r="G191" s="94" t="s">
        <v>306</v>
      </c>
      <c r="H191" s="94" t="s">
        <v>319</v>
      </c>
      <c r="I191" s="162">
        <v>1</v>
      </c>
      <c r="J191" s="195">
        <v>43143</v>
      </c>
      <c r="K191" s="196">
        <v>43174</v>
      </c>
      <c r="L191" s="98" t="s">
        <v>52</v>
      </c>
    </row>
    <row r="192" spans="1:12" ht="126.75" thickTop="1">
      <c r="A192" s="113">
        <v>182</v>
      </c>
      <c r="B192" s="148" t="s">
        <v>291</v>
      </c>
      <c r="C192" s="138" t="s">
        <v>326</v>
      </c>
      <c r="D192" s="165">
        <v>286257853</v>
      </c>
      <c r="E192" s="94" t="s">
        <v>293</v>
      </c>
      <c r="F192" s="161" t="s">
        <v>294</v>
      </c>
      <c r="G192" s="94" t="s">
        <v>306</v>
      </c>
      <c r="H192" s="94" t="s">
        <v>319</v>
      </c>
      <c r="I192" s="94">
        <v>16</v>
      </c>
      <c r="J192" s="163">
        <v>43040</v>
      </c>
      <c r="K192" s="164">
        <v>43160</v>
      </c>
      <c r="L192" s="98" t="s">
        <v>52</v>
      </c>
    </row>
    <row r="193" spans="1:16" s="58" customFormat="1" ht="156.75" customHeight="1">
      <c r="A193" s="179">
        <v>183</v>
      </c>
      <c r="B193" s="180" t="s">
        <v>266</v>
      </c>
      <c r="C193" s="181" t="s">
        <v>328</v>
      </c>
      <c r="D193" s="182">
        <v>33000000</v>
      </c>
      <c r="E193" s="183" t="s">
        <v>33</v>
      </c>
      <c r="F193" s="184" t="s">
        <v>91</v>
      </c>
      <c r="G193" s="180" t="s">
        <v>61</v>
      </c>
      <c r="H193" s="180" t="s">
        <v>122</v>
      </c>
      <c r="I193" s="185">
        <v>11</v>
      </c>
      <c r="J193" s="186">
        <v>43126</v>
      </c>
      <c r="K193" s="186">
        <v>43129</v>
      </c>
      <c r="L193" s="187" t="s">
        <v>52</v>
      </c>
      <c r="M193" s="60"/>
      <c r="N193" s="69"/>
      <c r="P193" s="69"/>
    </row>
    <row r="194" spans="1:12" ht="132" customHeight="1">
      <c r="A194" s="171">
        <v>184</v>
      </c>
      <c r="B194" s="172" t="s">
        <v>90</v>
      </c>
      <c r="C194" s="173" t="s">
        <v>226</v>
      </c>
      <c r="D194" s="174">
        <v>2160000</v>
      </c>
      <c r="E194" s="167" t="s">
        <v>327</v>
      </c>
      <c r="F194" s="175" t="s">
        <v>91</v>
      </c>
      <c r="G194" s="167" t="s">
        <v>226</v>
      </c>
      <c r="H194" s="167" t="s">
        <v>104</v>
      </c>
      <c r="I194" s="167">
        <v>12</v>
      </c>
      <c r="J194" s="176">
        <v>43101</v>
      </c>
      <c r="K194" s="177">
        <v>43101</v>
      </c>
      <c r="L194" s="178" t="s">
        <v>51</v>
      </c>
    </row>
    <row r="195" spans="1:16" s="58" customFormat="1" ht="132" customHeight="1">
      <c r="A195" s="190">
        <v>185</v>
      </c>
      <c r="B195" s="191" t="s">
        <v>90</v>
      </c>
      <c r="C195" s="192" t="s">
        <v>331</v>
      </c>
      <c r="D195" s="193">
        <v>500000</v>
      </c>
      <c r="E195" s="189" t="s">
        <v>86</v>
      </c>
      <c r="F195" s="194" t="s">
        <v>91</v>
      </c>
      <c r="G195" s="189" t="s">
        <v>332</v>
      </c>
      <c r="H195" s="189" t="s">
        <v>71</v>
      </c>
      <c r="I195" s="189">
        <v>11</v>
      </c>
      <c r="J195" s="195">
        <v>43139</v>
      </c>
      <c r="K195" s="196">
        <v>43139</v>
      </c>
      <c r="L195" s="197" t="s">
        <v>51</v>
      </c>
      <c r="M195" s="60"/>
      <c r="N195" s="69"/>
      <c r="P195" s="69"/>
    </row>
    <row r="196" spans="1:12" ht="133.5" customHeight="1">
      <c r="A196" s="222" t="s">
        <v>334</v>
      </c>
      <c r="B196" s="222"/>
      <c r="C196" s="222"/>
      <c r="D196" s="222"/>
      <c r="E196" s="222"/>
      <c r="F196" s="222"/>
      <c r="G196" s="222"/>
      <c r="H196" s="222"/>
      <c r="I196" s="222"/>
      <c r="J196" s="222"/>
      <c r="K196" s="222"/>
      <c r="L196" s="222"/>
    </row>
  </sheetData>
  <sheetProtection/>
  <autoFilter ref="A9:M196"/>
  <mergeCells count="28">
    <mergeCell ref="I53:I54"/>
    <mergeCell ref="J53:J54"/>
    <mergeCell ref="K53:K54"/>
    <mergeCell ref="A53:A54"/>
    <mergeCell ref="B53:B54"/>
    <mergeCell ref="C53:C54"/>
    <mergeCell ref="F53:F54"/>
    <mergeCell ref="G53:G54"/>
    <mergeCell ref="H53:H54"/>
    <mergeCell ref="B2:J2"/>
    <mergeCell ref="K1:L1"/>
    <mergeCell ref="K2:L2"/>
    <mergeCell ref="B4:J4"/>
    <mergeCell ref="B5:G5"/>
    <mergeCell ref="K3:L3"/>
    <mergeCell ref="K4:L4"/>
    <mergeCell ref="K5:L6"/>
    <mergeCell ref="B3:J3"/>
    <mergeCell ref="A196:L196"/>
    <mergeCell ref="K7:L7"/>
    <mergeCell ref="A7:E7"/>
    <mergeCell ref="F7:G7"/>
    <mergeCell ref="I7:J7"/>
    <mergeCell ref="B6:G6"/>
    <mergeCell ref="A1:A6"/>
    <mergeCell ref="H5:J5"/>
    <mergeCell ref="H6:J6"/>
    <mergeCell ref="B1:J1"/>
  </mergeCells>
  <dataValidations count="1">
    <dataValidation showInputMessage="1" showErrorMessage="1" sqref="B18:B44 B13:B14 B130 B193:B195"/>
  </dataValidations>
  <printOptions horizontalCentered="1" verticalCentered="1"/>
  <pageMargins left="0.6299212598425197" right="0.1968503937007874" top="0.5511811023622047" bottom="0.5905511811023623" header="0.5511811023622047" footer="0.5905511811023623"/>
  <pageSetup fitToHeight="0" fitToWidth="1" horizontalDpi="600" verticalDpi="600" orientation="landscape" scale="40" r:id="rId2"/>
  <headerFooter alignWithMargins="0">
    <oddFooter>&amp;C&amp;P de &amp;N
PAA Versión 5</oddFooter>
  </headerFooter>
  <drawing r:id="rId1"/>
</worksheet>
</file>

<file path=xl/worksheets/sheet3.xml><?xml version="1.0" encoding="utf-8"?>
<worksheet xmlns="http://schemas.openxmlformats.org/spreadsheetml/2006/main" xmlns:r="http://schemas.openxmlformats.org/officeDocument/2006/relationships">
  <dimension ref="B1:C15"/>
  <sheetViews>
    <sheetView zoomScalePageLayoutView="0" workbookViewId="0" topLeftCell="A1">
      <selection activeCell="E30" sqref="E29:E30"/>
    </sheetView>
  </sheetViews>
  <sheetFormatPr defaultColWidth="11.421875" defaultRowHeight="15"/>
  <cols>
    <col min="2" max="2" width="55.421875" style="0" customWidth="1"/>
    <col min="3" max="3" width="17.57421875" style="43" customWidth="1"/>
  </cols>
  <sheetData>
    <row r="1" spans="2:3" ht="15">
      <c r="B1" s="257" t="s">
        <v>198</v>
      </c>
      <c r="C1" s="257"/>
    </row>
    <row r="2" spans="2:3" ht="15">
      <c r="B2" s="48" t="s">
        <v>190</v>
      </c>
      <c r="C2" s="49" t="s">
        <v>197</v>
      </c>
    </row>
    <row r="3" spans="2:3" s="57" customFormat="1" ht="15">
      <c r="B3" s="46" t="s">
        <v>189</v>
      </c>
      <c r="C3" s="47">
        <f>SUM(C4:C9)</f>
        <v>15390269101</v>
      </c>
    </row>
    <row r="4" spans="2:3" ht="15">
      <c r="B4" s="63" t="s">
        <v>29</v>
      </c>
      <c r="C4" s="64">
        <v>4523880000</v>
      </c>
    </row>
    <row r="5" spans="2:3" s="57" customFormat="1" ht="15">
      <c r="B5" s="44" t="s">
        <v>244</v>
      </c>
      <c r="C5" s="45">
        <f>+C4-C7-C8</f>
        <v>3438506429</v>
      </c>
    </row>
    <row r="6" spans="2:3" s="57" customFormat="1" ht="15">
      <c r="B6" s="63" t="s">
        <v>245</v>
      </c>
      <c r="C6" s="64">
        <f>+C7+C8</f>
        <v>1085373571</v>
      </c>
    </row>
    <row r="7" spans="2:3" s="57" customFormat="1" ht="15">
      <c r="B7" s="65" t="s">
        <v>86</v>
      </c>
      <c r="C7" s="45">
        <v>311697000</v>
      </c>
    </row>
    <row r="8" spans="2:3" s="57" customFormat="1" ht="15">
      <c r="B8" s="65" t="s">
        <v>243</v>
      </c>
      <c r="C8" s="45">
        <v>773676571</v>
      </c>
    </row>
    <row r="9" spans="2:3" ht="15">
      <c r="B9" s="63" t="s">
        <v>188</v>
      </c>
      <c r="C9" s="64">
        <v>5257135530</v>
      </c>
    </row>
    <row r="10" spans="2:3" ht="15">
      <c r="B10" s="44" t="s">
        <v>191</v>
      </c>
      <c r="C10" s="45">
        <v>386100000</v>
      </c>
    </row>
    <row r="11" spans="2:3" ht="15">
      <c r="B11" s="44" t="s">
        <v>192</v>
      </c>
      <c r="C11" s="45">
        <v>879000000</v>
      </c>
    </row>
    <row r="12" spans="2:3" ht="15">
      <c r="B12" s="44" t="s">
        <v>193</v>
      </c>
      <c r="C12" s="45">
        <v>573000000</v>
      </c>
    </row>
    <row r="13" spans="2:3" ht="15">
      <c r="B13" s="44" t="s">
        <v>194</v>
      </c>
      <c r="C13" s="45">
        <v>779500000</v>
      </c>
    </row>
    <row r="14" spans="2:3" ht="15">
      <c r="B14" s="44" t="s">
        <v>195</v>
      </c>
      <c r="C14" s="45">
        <v>1072539150</v>
      </c>
    </row>
    <row r="15" spans="2:3" ht="15">
      <c r="B15" s="44" t="s">
        <v>196</v>
      </c>
      <c r="C15" s="45">
        <v>1566996380</v>
      </c>
    </row>
  </sheetData>
  <sheetProtection/>
  <mergeCells count="1">
    <mergeCell ref="B1:C1"/>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E61"/>
  <sheetViews>
    <sheetView zoomScalePageLayoutView="0" workbookViewId="0" topLeftCell="A33">
      <selection activeCell="C55" sqref="C55"/>
    </sheetView>
  </sheetViews>
  <sheetFormatPr defaultColWidth="11.421875" defaultRowHeight="15"/>
  <cols>
    <col min="1" max="1" width="58.421875" style="1" customWidth="1"/>
    <col min="2" max="2" width="102.7109375" style="1" customWidth="1"/>
    <col min="3" max="4" width="11.421875" style="1" customWidth="1"/>
    <col min="5" max="5" width="51.00390625" style="1" customWidth="1"/>
    <col min="6" max="16384" width="11.421875" style="1" customWidth="1"/>
  </cols>
  <sheetData>
    <row r="1" spans="2:5" ht="15.75" thickTop="1">
      <c r="B1" s="2" t="s">
        <v>26</v>
      </c>
      <c r="E1" s="10" t="s">
        <v>27</v>
      </c>
    </row>
    <row r="2" spans="2:5" ht="15">
      <c r="B2" s="3" t="s">
        <v>28</v>
      </c>
      <c r="E2" s="11" t="s">
        <v>29</v>
      </c>
    </row>
    <row r="3" spans="2:5" ht="15">
      <c r="B3" s="3" t="s">
        <v>30</v>
      </c>
      <c r="E3" s="4" t="s">
        <v>31</v>
      </c>
    </row>
    <row r="4" spans="2:5" ht="15">
      <c r="B4" s="3" t="s">
        <v>32</v>
      </c>
      <c r="E4" s="4" t="s">
        <v>33</v>
      </c>
    </row>
    <row r="5" spans="2:5" ht="30">
      <c r="B5" s="3" t="s">
        <v>34</v>
      </c>
      <c r="E5" s="4" t="s">
        <v>35</v>
      </c>
    </row>
    <row r="6" spans="2:5" ht="15">
      <c r="B6" s="3" t="s">
        <v>36</v>
      </c>
      <c r="E6" s="4" t="s">
        <v>37</v>
      </c>
    </row>
    <row r="7" spans="2:5" ht="15">
      <c r="B7" s="3" t="s">
        <v>38</v>
      </c>
      <c r="E7" s="4" t="s">
        <v>39</v>
      </c>
    </row>
    <row r="8" spans="2:5" ht="15.75" thickBot="1">
      <c r="B8" s="3" t="s">
        <v>40</v>
      </c>
      <c r="E8" s="5" t="s">
        <v>41</v>
      </c>
    </row>
    <row r="9" ht="16.5" thickBot="1" thickTop="1">
      <c r="B9" s="3" t="s">
        <v>42</v>
      </c>
    </row>
    <row r="10" spans="2:5" ht="15.75" thickTop="1">
      <c r="B10" s="3" t="s">
        <v>43</v>
      </c>
      <c r="E10" s="2" t="s">
        <v>44</v>
      </c>
    </row>
    <row r="11" spans="2:5" ht="15">
      <c r="B11" s="3" t="s">
        <v>45</v>
      </c>
      <c r="E11" s="11" t="s">
        <v>46</v>
      </c>
    </row>
    <row r="12" spans="2:5" ht="15">
      <c r="B12" s="3" t="s">
        <v>47</v>
      </c>
      <c r="E12" s="11" t="s">
        <v>48</v>
      </c>
    </row>
    <row r="13" spans="2:5" ht="15">
      <c r="B13" s="3" t="s">
        <v>49</v>
      </c>
      <c r="E13" s="11" t="s">
        <v>50</v>
      </c>
    </row>
    <row r="14" spans="2:5" ht="15">
      <c r="B14" s="4" t="s">
        <v>31</v>
      </c>
      <c r="E14" s="11" t="s">
        <v>51</v>
      </c>
    </row>
    <row r="15" spans="2:5" ht="15">
      <c r="B15" s="4" t="s">
        <v>33</v>
      </c>
      <c r="E15" s="11" t="s">
        <v>52</v>
      </c>
    </row>
    <row r="16" spans="2:5" ht="15.75" thickBot="1">
      <c r="B16" s="4" t="s">
        <v>35</v>
      </c>
      <c r="E16" s="12" t="s">
        <v>53</v>
      </c>
    </row>
    <row r="17" ht="15.75" thickTop="1">
      <c r="B17" s="4" t="s">
        <v>37</v>
      </c>
    </row>
    <row r="18" ht="15">
      <c r="B18" s="4" t="s">
        <v>39</v>
      </c>
    </row>
    <row r="19" ht="15.75" thickBot="1">
      <c r="B19" s="5" t="s">
        <v>41</v>
      </c>
    </row>
    <row r="20" ht="15.75" thickTop="1"/>
    <row r="22" ht="15.75" thickBot="1"/>
    <row r="23" spans="2:5" ht="15.75" thickTop="1">
      <c r="B23" s="2" t="s">
        <v>54</v>
      </c>
      <c r="E23" s="2" t="s">
        <v>55</v>
      </c>
    </row>
    <row r="24" spans="1:5" ht="15">
      <c r="A24" s="1" t="s">
        <v>31</v>
      </c>
      <c r="B24" s="6" t="s">
        <v>56</v>
      </c>
      <c r="E24" s="11" t="s">
        <v>57</v>
      </c>
    </row>
    <row r="25" spans="1:5" ht="15">
      <c r="A25" s="1" t="s">
        <v>31</v>
      </c>
      <c r="B25" s="6" t="s">
        <v>58</v>
      </c>
      <c r="E25" s="11" t="s">
        <v>59</v>
      </c>
    </row>
    <row r="26" spans="1:5" ht="15">
      <c r="A26" s="1" t="s">
        <v>31</v>
      </c>
      <c r="B26" s="6" t="s">
        <v>60</v>
      </c>
      <c r="E26" s="11" t="s">
        <v>61</v>
      </c>
    </row>
    <row r="27" spans="1:5" ht="25.5">
      <c r="A27" s="1" t="s">
        <v>31</v>
      </c>
      <c r="B27" s="6" t="s">
        <v>62</v>
      </c>
      <c r="E27" s="11" t="s">
        <v>63</v>
      </c>
    </row>
    <row r="28" spans="1:5" ht="15">
      <c r="A28" s="1" t="s">
        <v>33</v>
      </c>
      <c r="B28" s="6" t="s">
        <v>64</v>
      </c>
      <c r="E28" s="11" t="s">
        <v>65</v>
      </c>
    </row>
    <row r="29" spans="1:5" ht="25.5">
      <c r="A29" s="1" t="s">
        <v>33</v>
      </c>
      <c r="B29" s="7" t="s">
        <v>66</v>
      </c>
      <c r="E29" s="11" t="s">
        <v>67</v>
      </c>
    </row>
    <row r="30" spans="1:5" ht="15">
      <c r="A30" s="1" t="s">
        <v>33</v>
      </c>
      <c r="B30" s="6" t="s">
        <v>68</v>
      </c>
      <c r="E30" s="11" t="s">
        <v>69</v>
      </c>
    </row>
    <row r="31" spans="2:5" ht="25.5">
      <c r="B31" s="6" t="s">
        <v>70</v>
      </c>
      <c r="E31" s="11" t="s">
        <v>71</v>
      </c>
    </row>
    <row r="32" spans="2:5" ht="15.75" thickBot="1">
      <c r="B32" s="6" t="s">
        <v>72</v>
      </c>
      <c r="E32" s="12" t="s">
        <v>73</v>
      </c>
    </row>
    <row r="33" spans="1:2" ht="15.75" thickTop="1">
      <c r="A33" s="1" t="s">
        <v>35</v>
      </c>
      <c r="B33" s="6" t="s">
        <v>74</v>
      </c>
    </row>
    <row r="34" spans="1:2" ht="15">
      <c r="A34" s="1" t="s">
        <v>35</v>
      </c>
      <c r="B34" s="7" t="s">
        <v>75</v>
      </c>
    </row>
    <row r="35" spans="1:2" ht="25.5">
      <c r="A35" s="1" t="s">
        <v>35</v>
      </c>
      <c r="B35" s="7" t="s">
        <v>76</v>
      </c>
    </row>
    <row r="36" spans="1:2" ht="15">
      <c r="A36" s="1" t="s">
        <v>37</v>
      </c>
      <c r="B36" s="6" t="s">
        <v>77</v>
      </c>
    </row>
    <row r="37" spans="1:2" ht="25.5">
      <c r="A37" s="1" t="s">
        <v>37</v>
      </c>
      <c r="B37" s="6" t="s">
        <v>78</v>
      </c>
    </row>
    <row r="38" spans="1:2" ht="15">
      <c r="A38" s="1" t="s">
        <v>39</v>
      </c>
      <c r="B38" s="8" t="s">
        <v>79</v>
      </c>
    </row>
    <row r="39" spans="1:2" ht="25.5">
      <c r="A39" s="1" t="s">
        <v>41</v>
      </c>
      <c r="B39" s="6" t="s">
        <v>80</v>
      </c>
    </row>
    <row r="40" spans="1:2" ht="15">
      <c r="A40" s="1" t="s">
        <v>41</v>
      </c>
      <c r="B40" s="6" t="s">
        <v>81</v>
      </c>
    </row>
    <row r="41" spans="1:2" ht="15">
      <c r="A41" s="1" t="s">
        <v>41</v>
      </c>
      <c r="B41" s="6" t="s">
        <v>82</v>
      </c>
    </row>
    <row r="42" spans="1:2" ht="15.75" thickBot="1">
      <c r="A42" s="1" t="s">
        <v>41</v>
      </c>
      <c r="B42" s="9" t="s">
        <v>83</v>
      </c>
    </row>
    <row r="43" ht="15.75" thickTop="1"/>
    <row r="46" spans="1:2" ht="15">
      <c r="A46" s="1">
        <v>2015</v>
      </c>
      <c r="B46" s="1">
        <v>1</v>
      </c>
    </row>
    <row r="47" spans="1:2" ht="15">
      <c r="A47" s="1">
        <v>2016</v>
      </c>
      <c r="B47" s="1">
        <v>2</v>
      </c>
    </row>
    <row r="48" spans="1:2" ht="15">
      <c r="A48" s="1">
        <v>2017</v>
      </c>
      <c r="B48" s="1">
        <v>3</v>
      </c>
    </row>
    <row r="49" spans="1:2" ht="15">
      <c r="A49" s="1">
        <v>2018</v>
      </c>
      <c r="B49" s="1">
        <v>4</v>
      </c>
    </row>
    <row r="50" spans="1:2" ht="15">
      <c r="A50" s="1">
        <v>2019</v>
      </c>
      <c r="B50" s="1">
        <v>5</v>
      </c>
    </row>
    <row r="51" spans="1:2" ht="15">
      <c r="A51" s="1">
        <v>2020</v>
      </c>
      <c r="B51" s="1">
        <v>6</v>
      </c>
    </row>
    <row r="52" spans="1:2" ht="15">
      <c r="A52" s="1">
        <v>2021</v>
      </c>
      <c r="B52" s="1">
        <v>7</v>
      </c>
    </row>
    <row r="53" spans="1:2" ht="15">
      <c r="A53" s="1">
        <v>2022</v>
      </c>
      <c r="B53" s="1">
        <v>8</v>
      </c>
    </row>
    <row r="54" spans="1:2" ht="15">
      <c r="A54" s="1">
        <v>2023</v>
      </c>
      <c r="B54" s="1">
        <v>9</v>
      </c>
    </row>
    <row r="55" spans="1:2" ht="15">
      <c r="A55" s="1">
        <v>2024</v>
      </c>
      <c r="B55" s="1">
        <v>10</v>
      </c>
    </row>
    <row r="56" spans="1:2" ht="15">
      <c r="A56" s="1">
        <v>2025</v>
      </c>
      <c r="B56" s="1">
        <v>11</v>
      </c>
    </row>
    <row r="57" spans="1:2" ht="15">
      <c r="A57" s="1">
        <v>2026</v>
      </c>
      <c r="B57" s="1">
        <v>12</v>
      </c>
    </row>
    <row r="58" spans="1:2" ht="15">
      <c r="A58" s="1">
        <v>2027</v>
      </c>
      <c r="B58" s="1">
        <v>13</v>
      </c>
    </row>
    <row r="59" spans="1:2" ht="15">
      <c r="A59" s="1">
        <v>2028</v>
      </c>
      <c r="B59" s="1">
        <v>14</v>
      </c>
    </row>
    <row r="60" spans="1:2" ht="15">
      <c r="A60" s="1">
        <v>2029</v>
      </c>
      <c r="B60" s="1">
        <v>15</v>
      </c>
    </row>
    <row r="61" spans="1:2" ht="15">
      <c r="A61" s="1">
        <v>2030</v>
      </c>
      <c r="B61" s="1">
        <v>16</v>
      </c>
    </row>
  </sheetData>
  <sheetProtection/>
  <dataValidations count="1">
    <dataValidation allowBlank="1" showInputMessage="1" showErrorMessage="1" error="Seleccione una de las opciones de la celda" sqref="B24:B25 B34 B30:B32 B38:B42"/>
  </dataValidation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PRINCIPAL</dc:creator>
  <cp:keywords/>
  <dc:description/>
  <cp:lastModifiedBy>Natalia Naranjo Rojas</cp:lastModifiedBy>
  <cp:lastPrinted>2018-02-19T14:45:06Z</cp:lastPrinted>
  <dcterms:created xsi:type="dcterms:W3CDTF">2016-02-03T17:00:59Z</dcterms:created>
  <dcterms:modified xsi:type="dcterms:W3CDTF">2018-03-06T16:38:59Z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0x010100BA9E24FD441CEC4F96205ECCBA1896D9</vt:lpwstr>
  </property>
</Properties>
</file>