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E:\2022 Comité Institucional de Gestión y Desempeño\"/>
    </mc:Choice>
  </mc:AlternateContent>
  <xr:revisionPtr revIDLastSave="0" documentId="13_ncr:1_{BB35C538-0976-4E55-9397-80511615BA50}" xr6:coauthVersionLast="47" xr6:coauthVersionMax="47" xr10:uidLastSave="{00000000-0000-0000-0000-000000000000}"/>
  <bookViews>
    <workbookView xWindow="-120" yWindow="-120" windowWidth="29040" windowHeight="15840" tabRatio="670" activeTab="3" xr2:uid="{00000000-000D-0000-FFFF-FFFF00000000}"/>
  </bookViews>
  <sheets>
    <sheet name="Portada" sheetId="12" r:id="rId1"/>
    <sheet name="Mapa de Procesos" sheetId="11" r:id="rId2"/>
    <sheet name="Escalas de Valoración" sheetId="6" r:id="rId3"/>
    <sheet name="Matriz de Riesgos Integrada" sheetId="4" r:id="rId4"/>
    <sheet name=" Gráficas" sheetId="10" state="hidden" r:id="rId5"/>
    <sheet name="Lista Desplegable"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'Matriz de Riesgos Integrada'!$A$11:$BK$52</definedName>
    <definedName name="_ftn1">#REF!</definedName>
    <definedName name="_ftnref1">#REF!</definedName>
    <definedName name="ACCIÒN">#REF!</definedName>
    <definedName name="_xlnm.Print_Area" localSheetId="4">' Gráficas'!$A$1:$P$97</definedName>
    <definedName name="_xlnm.Print_Area" localSheetId="2">'Escalas de Valoración'!$A$1:$P$79</definedName>
    <definedName name="_xlnm.Print_Area" localSheetId="3">'Matriz de Riesgos Integrada'!$A$1:$AI$11</definedName>
    <definedName name="_xlnm.Print_Area" localSheetId="0">Portada!$A$1:$A$2</definedName>
    <definedName name="AREAS">#REF!</definedName>
    <definedName name="IMPACTO">#REF!</definedName>
    <definedName name="PROBABILIDAD">#REF!</definedName>
    <definedName name="PROCESOS">#REF!</definedName>
    <definedName name="_xlnm.Print_Titles" localSheetId="3">'Matriz de Riesgos Integrada'!$1:$11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52" i="4" l="1"/>
  <c r="Y52" i="4"/>
  <c r="AA51" i="4"/>
  <c r="Y51" i="4"/>
  <c r="M52" i="4"/>
  <c r="K52" i="4"/>
  <c r="M51" i="4"/>
  <c r="K51" i="4"/>
  <c r="AA50" i="4"/>
  <c r="Y50" i="4"/>
  <c r="M50" i="4"/>
  <c r="K50" i="4"/>
  <c r="AA49" i="4"/>
  <c r="Y49" i="4"/>
  <c r="M49" i="4"/>
  <c r="K49" i="4"/>
  <c r="AA48" i="4"/>
  <c r="Y48" i="4"/>
  <c r="AA47" i="4"/>
  <c r="Y47" i="4"/>
  <c r="AA46" i="4"/>
  <c r="Y46" i="4"/>
  <c r="AA45" i="4"/>
  <c r="Y45" i="4"/>
  <c r="M48" i="4"/>
  <c r="K48" i="4"/>
  <c r="M47" i="4"/>
  <c r="K47" i="4"/>
  <c r="M46" i="4"/>
  <c r="K46" i="4"/>
  <c r="M45" i="4"/>
  <c r="K45" i="4"/>
  <c r="N45" i="4" s="1"/>
  <c r="O45" i="4" s="1"/>
  <c r="N46" i="4" l="1"/>
  <c r="O46" i="4" s="1"/>
  <c r="AB45" i="4"/>
  <c r="AC45" i="4" s="1"/>
  <c r="AB48" i="4"/>
  <c r="AC48" i="4" s="1"/>
  <c r="N50" i="4"/>
  <c r="O50" i="4" s="1"/>
  <c r="N52" i="4"/>
  <c r="O52" i="4" s="1"/>
  <c r="N48" i="4"/>
  <c r="O48" i="4" s="1"/>
  <c r="AB47" i="4"/>
  <c r="AC47" i="4" s="1"/>
  <c r="AB49" i="4"/>
  <c r="AC49" i="4" s="1"/>
  <c r="AB50" i="4"/>
  <c r="AC50" i="4" s="1"/>
  <c r="AB51" i="4"/>
  <c r="AC51" i="4" s="1"/>
  <c r="AB52" i="4"/>
  <c r="AC52" i="4" s="1"/>
  <c r="N51" i="4"/>
  <c r="O51" i="4" s="1"/>
  <c r="N47" i="4"/>
  <c r="O47" i="4" s="1"/>
  <c r="AB46" i="4"/>
  <c r="AC46" i="4" s="1"/>
  <c r="N49" i="4"/>
  <c r="O49" i="4" s="1"/>
  <c r="AC12" i="4" l="1"/>
  <c r="Z12" i="4"/>
  <c r="X12" i="4"/>
  <c r="P12" i="4"/>
  <c r="O12" i="4"/>
  <c r="L12" i="4"/>
  <c r="J12" i="4"/>
  <c r="AC26" i="4"/>
  <c r="X26" i="4"/>
  <c r="O26" i="4"/>
  <c r="J26" i="4"/>
  <c r="AC25" i="4"/>
  <c r="X25" i="4"/>
  <c r="AC32" i="4"/>
  <c r="Z32" i="4"/>
  <c r="X32" i="4"/>
  <c r="AC36" i="4"/>
  <c r="Z36" i="4"/>
  <c r="X36" i="4"/>
  <c r="AC35" i="4"/>
  <c r="Z35" i="4"/>
  <c r="X35" i="4"/>
  <c r="AC34" i="4"/>
  <c r="Z34" i="4"/>
  <c r="X34" i="4"/>
  <c r="AC33" i="4"/>
  <c r="Z33" i="4"/>
  <c r="X33" i="4"/>
  <c r="AC31" i="4"/>
  <c r="Z31" i="4"/>
  <c r="X31" i="4"/>
  <c r="P36" i="4"/>
  <c r="O36" i="4"/>
  <c r="L36" i="4"/>
  <c r="J36" i="4"/>
  <c r="P35" i="4"/>
  <c r="O35" i="4"/>
  <c r="L35" i="4"/>
  <c r="J35" i="4"/>
  <c r="P34" i="4"/>
  <c r="O34" i="4"/>
  <c r="L34" i="4"/>
  <c r="J34" i="4"/>
  <c r="P33" i="4"/>
  <c r="O33" i="4"/>
  <c r="L33" i="4"/>
  <c r="J33" i="4"/>
  <c r="P32" i="4"/>
  <c r="O32" i="4"/>
  <c r="L32" i="4"/>
  <c r="J32" i="4"/>
  <c r="P31" i="4"/>
  <c r="O31" i="4"/>
  <c r="L31" i="4"/>
  <c r="J31" i="4"/>
  <c r="P25" i="4"/>
  <c r="O25" i="4"/>
  <c r="J25" i="4"/>
  <c r="AC16" i="4"/>
  <c r="Z16" i="4"/>
  <c r="X16" i="4"/>
  <c r="O16" i="4"/>
  <c r="L16" i="4"/>
  <c r="J16" i="4"/>
  <c r="AC15" i="4"/>
  <c r="Z15" i="4"/>
  <c r="X15" i="4"/>
  <c r="O15" i="4"/>
  <c r="L15" i="4"/>
  <c r="J15" i="4"/>
  <c r="AC14" i="4"/>
  <c r="Z14" i="4"/>
  <c r="X14" i="4"/>
  <c r="P14" i="4"/>
  <c r="O14" i="4"/>
  <c r="L14" i="4"/>
  <c r="J14" i="4"/>
  <c r="AC13" i="4"/>
  <c r="Z13" i="4"/>
  <c r="X13" i="4"/>
  <c r="P13" i="4"/>
  <c r="O13" i="4"/>
  <c r="L13" i="4"/>
  <c r="J13" i="4"/>
  <c r="AC19" i="4"/>
  <c r="Z19" i="4"/>
  <c r="X19" i="4"/>
  <c r="P19" i="4"/>
  <c r="O19" i="4"/>
  <c r="L19" i="4"/>
  <c r="J19" i="4"/>
  <c r="AC18" i="4"/>
  <c r="Z18" i="4"/>
  <c r="X18" i="4"/>
  <c r="P18" i="4"/>
  <c r="O18" i="4"/>
  <c r="L18" i="4"/>
  <c r="J18" i="4"/>
  <c r="AC17" i="4"/>
  <c r="Z17" i="4"/>
  <c r="X17" i="4"/>
  <c r="L17" i="4"/>
  <c r="P17" i="4"/>
  <c r="O17" i="4"/>
  <c r="J17" i="4"/>
  <c r="AC27" i="4"/>
  <c r="X27" i="4"/>
  <c r="P27" i="4"/>
  <c r="O27" i="4"/>
  <c r="J27" i="4"/>
  <c r="M42" i="4"/>
  <c r="K42" i="4"/>
  <c r="AC21" i="4"/>
  <c r="Z21" i="4"/>
  <c r="X21" i="4"/>
  <c r="AC20" i="4"/>
  <c r="O21" i="4"/>
  <c r="L21" i="4"/>
  <c r="J21" i="4"/>
  <c r="Z20" i="4"/>
  <c r="X20" i="4"/>
  <c r="T26" i="4"/>
  <c r="T25" i="4"/>
  <c r="T24" i="4"/>
  <c r="T23" i="4"/>
  <c r="T22" i="4"/>
  <c r="T21" i="4"/>
  <c r="T20" i="4"/>
  <c r="T19" i="4"/>
  <c r="T18" i="4"/>
  <c r="T17" i="4"/>
  <c r="T16" i="4"/>
  <c r="T15" i="4"/>
  <c r="T14" i="4"/>
  <c r="T13" i="4"/>
  <c r="T12" i="4"/>
  <c r="P26" i="4"/>
  <c r="P24" i="4"/>
  <c r="P23" i="4"/>
  <c r="P22" i="4"/>
  <c r="P21" i="4"/>
  <c r="P20" i="4"/>
  <c r="P16" i="4"/>
  <c r="P15" i="4"/>
  <c r="O24" i="4"/>
  <c r="O23" i="4"/>
  <c r="O22" i="4"/>
  <c r="O20" i="4"/>
  <c r="J23" i="4"/>
  <c r="J22" i="4"/>
  <c r="J20" i="4"/>
  <c r="J24" i="4"/>
  <c r="E20" i="6"/>
  <c r="F20" i="6"/>
  <c r="G20" i="6"/>
  <c r="H20" i="6"/>
  <c r="I20" i="6"/>
  <c r="E21" i="6"/>
  <c r="F21" i="6"/>
  <c r="G21" i="6"/>
  <c r="H21" i="6"/>
  <c r="I21" i="6"/>
  <c r="E22" i="6"/>
  <c r="F22" i="6"/>
  <c r="G22" i="6"/>
  <c r="H22" i="6"/>
  <c r="I22" i="6"/>
  <c r="E23" i="6"/>
  <c r="F23" i="6"/>
  <c r="G23" i="6"/>
  <c r="H23" i="6"/>
  <c r="I23" i="6"/>
  <c r="I19" i="6"/>
  <c r="H19" i="6"/>
  <c r="G19" i="6"/>
  <c r="F19" i="6"/>
  <c r="E19" i="6"/>
  <c r="AA24" i="4"/>
  <c r="Y24" i="4"/>
  <c r="Y22" i="4"/>
  <c r="AA22" i="4"/>
  <c r="Y23" i="4"/>
  <c r="AA23" i="4"/>
  <c r="AA30" i="4"/>
  <c r="Y30" i="4"/>
  <c r="M30" i="4"/>
  <c r="K30" i="4"/>
  <c r="AA29" i="4"/>
  <c r="Y29" i="4"/>
  <c r="M29" i="4"/>
  <c r="K29" i="4"/>
  <c r="AA28" i="4"/>
  <c r="Y28" i="4"/>
  <c r="M28" i="4"/>
  <c r="K28" i="4"/>
  <c r="O29" i="4"/>
  <c r="K37" i="4"/>
  <c r="M37" i="4"/>
  <c r="Y37" i="4"/>
  <c r="AA37" i="4"/>
  <c r="K38" i="4"/>
  <c r="M38" i="4"/>
  <c r="Y38" i="4"/>
  <c r="AA38" i="4"/>
  <c r="AA44" i="4"/>
  <c r="Y44" i="4"/>
  <c r="M44" i="4"/>
  <c r="K44" i="4"/>
  <c r="AA43" i="4"/>
  <c r="Y43" i="4"/>
  <c r="M43" i="4"/>
  <c r="K43" i="4"/>
  <c r="AA42" i="4"/>
  <c r="Y42" i="4"/>
  <c r="AA41" i="4"/>
  <c r="AA40" i="4"/>
  <c r="Y40" i="4"/>
  <c r="Y39" i="4"/>
  <c r="AM77" i="6"/>
  <c r="AL77" i="6"/>
  <c r="AK77" i="6"/>
  <c r="AJ77" i="6"/>
  <c r="AM76" i="6"/>
  <c r="AL76" i="6"/>
  <c r="AK76" i="6"/>
  <c r="AJ76" i="6"/>
  <c r="AM75" i="6"/>
  <c r="AL75" i="6"/>
  <c r="AK75" i="6"/>
  <c r="AJ75" i="6"/>
  <c r="AI77" i="6"/>
  <c r="AI76" i="6"/>
  <c r="AI75" i="6"/>
  <c r="AM74" i="6"/>
  <c r="AL74" i="6"/>
  <c r="AK74" i="6"/>
  <c r="AJ74" i="6"/>
  <c r="AI74" i="6"/>
  <c r="AM73" i="6"/>
  <c r="AL73" i="6"/>
  <c r="AK73" i="6"/>
  <c r="AJ73" i="6"/>
  <c r="AI73" i="6"/>
  <c r="AA39" i="4"/>
  <c r="Y41" i="4"/>
  <c r="M41" i="4"/>
  <c r="M40" i="4"/>
  <c r="M39" i="4"/>
  <c r="K41" i="4"/>
  <c r="K40" i="4"/>
  <c r="K39" i="4"/>
  <c r="I89" i="10"/>
  <c r="G89" i="10"/>
  <c r="F89" i="10"/>
  <c r="D92" i="10"/>
  <c r="D93" i="10"/>
  <c r="D94" i="10"/>
  <c r="D95" i="10"/>
  <c r="D91" i="10"/>
  <c r="M67" i="10"/>
  <c r="I67" i="10"/>
  <c r="G67" i="10"/>
  <c r="F67" i="10"/>
  <c r="D70" i="10"/>
  <c r="D71" i="10"/>
  <c r="D72" i="10"/>
  <c r="D69" i="10"/>
  <c r="M28" i="5"/>
  <c r="M29" i="5"/>
  <c r="M30" i="5"/>
  <c r="M31" i="5"/>
  <c r="M42" i="5" s="1"/>
  <c r="P47" i="10" s="1"/>
  <c r="M32" i="5"/>
  <c r="M33" i="5"/>
  <c r="M34" i="5"/>
  <c r="M44" i="5" s="1"/>
  <c r="P49" i="10" s="1"/>
  <c r="M35" i="5"/>
  <c r="M36" i="5"/>
  <c r="M27" i="5"/>
  <c r="M37" i="5" s="1"/>
  <c r="O44" i="10"/>
  <c r="M44" i="10"/>
  <c r="I44" i="10"/>
  <c r="G44" i="10"/>
  <c r="F44" i="10"/>
  <c r="D47" i="10"/>
  <c r="D48" i="10"/>
  <c r="D49" i="10"/>
  <c r="D50" i="10"/>
  <c r="D46" i="10"/>
  <c r="M43" i="5"/>
  <c r="P48" i="10"/>
  <c r="M41" i="5"/>
  <c r="P46" i="10" s="1"/>
  <c r="P51" i="10" s="1"/>
  <c r="Q31" i="5"/>
  <c r="Q30" i="5"/>
  <c r="Q26" i="5"/>
  <c r="Q32" i="5"/>
  <c r="Q40" i="5" s="1"/>
  <c r="O72" i="10" s="1"/>
  <c r="Q27" i="5"/>
  <c r="Q33" i="5"/>
  <c r="Q28" i="5"/>
  <c r="Q25" i="5"/>
  <c r="Q29" i="5"/>
  <c r="Q38" i="5"/>
  <c r="O70" i="10" s="1"/>
  <c r="Q39" i="5"/>
  <c r="O71" i="10" s="1"/>
  <c r="Q37" i="5"/>
  <c r="O69" i="10" s="1"/>
  <c r="O73" i="10" s="1"/>
  <c r="Q34" i="5"/>
  <c r="J35" i="10"/>
  <c r="J36" i="10"/>
  <c r="J37" i="10"/>
  <c r="J34" i="10"/>
  <c r="J38" i="10" s="1"/>
  <c r="D59" i="5"/>
  <c r="D61" i="5"/>
  <c r="D60" i="5"/>
  <c r="D62" i="5"/>
  <c r="D63" i="5"/>
  <c r="D64" i="5"/>
  <c r="D65" i="5"/>
  <c r="D66" i="5"/>
  <c r="D67" i="5"/>
  <c r="D68" i="5"/>
  <c r="D69" i="5"/>
  <c r="D70" i="5"/>
  <c r="D71" i="5"/>
  <c r="D58" i="5"/>
  <c r="E58" i="5"/>
  <c r="E72" i="5" s="1"/>
  <c r="J59" i="10"/>
  <c r="J60" i="10"/>
  <c r="J58" i="10"/>
  <c r="J57" i="10"/>
  <c r="Q6" i="5"/>
  <c r="O6" i="5"/>
  <c r="Q5" i="5"/>
  <c r="Q4" i="5"/>
  <c r="Q3" i="5"/>
  <c r="O5" i="5"/>
  <c r="O4" i="5"/>
  <c r="O3" i="5"/>
  <c r="J61" i="10"/>
  <c r="G69" i="10" s="1"/>
  <c r="E59" i="5"/>
  <c r="E61" i="5"/>
  <c r="E60" i="5"/>
  <c r="E62" i="5"/>
  <c r="E63" i="5"/>
  <c r="E64" i="5"/>
  <c r="E65" i="5"/>
  <c r="E66" i="5"/>
  <c r="E67" i="5"/>
  <c r="E68" i="5"/>
  <c r="E69" i="5"/>
  <c r="E70" i="5"/>
  <c r="E71" i="5"/>
  <c r="B50" i="5"/>
  <c r="B51" i="5"/>
  <c r="B52" i="5"/>
  <c r="B53" i="5"/>
  <c r="B49" i="5"/>
  <c r="D72" i="5"/>
  <c r="O21" i="10"/>
  <c r="M21" i="10"/>
  <c r="I21" i="10"/>
  <c r="G21" i="10"/>
  <c r="F21" i="10"/>
  <c r="D24" i="10"/>
  <c r="D25" i="10"/>
  <c r="D26" i="10"/>
  <c r="D27" i="10"/>
  <c r="D23" i="10"/>
  <c r="B43" i="5"/>
  <c r="B42" i="5"/>
  <c r="B41" i="5"/>
  <c r="B40" i="5"/>
  <c r="B36" i="5"/>
  <c r="B35" i="5"/>
  <c r="B29" i="5"/>
  <c r="B33" i="5"/>
  <c r="B31" i="5"/>
  <c r="B34" i="5"/>
  <c r="B27" i="5"/>
  <c r="B32" i="5"/>
  <c r="B30" i="5"/>
  <c r="B8" i="5" s="1"/>
  <c r="P24" i="10" s="1"/>
  <c r="B28" i="5"/>
  <c r="B44" i="5"/>
  <c r="B10" i="5"/>
  <c r="P26" i="10" s="1"/>
  <c r="B9" i="5"/>
  <c r="P25" i="10" s="1"/>
  <c r="B11" i="5"/>
  <c r="B7" i="5"/>
  <c r="P23" i="10" s="1"/>
  <c r="P28" i="10" s="1"/>
  <c r="B37" i="5"/>
  <c r="L20" i="4"/>
  <c r="M48" i="10" l="1"/>
  <c r="O50" i="10"/>
  <c r="K47" i="10"/>
  <c r="K69" i="10"/>
  <c r="K71" i="10"/>
  <c r="M72" i="10"/>
  <c r="I46" i="10"/>
  <c r="AB29" i="4"/>
  <c r="AC29" i="4" s="1"/>
  <c r="AB30" i="4"/>
  <c r="AC30" i="4" s="1"/>
  <c r="N42" i="4"/>
  <c r="O42" i="4" s="1"/>
  <c r="N40" i="4"/>
  <c r="O40" i="4" s="1"/>
  <c r="N38" i="4"/>
  <c r="O38" i="4" s="1"/>
  <c r="AB38" i="4"/>
  <c r="AC38" i="4" s="1"/>
  <c r="N37" i="4"/>
  <c r="O37" i="4" s="1"/>
  <c r="N41" i="4"/>
  <c r="O41" i="4" s="1"/>
  <c r="AB37" i="4"/>
  <c r="AC37" i="4" s="1"/>
  <c r="AB40" i="4"/>
  <c r="AC40" i="4" s="1"/>
  <c r="J11" i="10"/>
  <c r="AB43" i="4"/>
  <c r="AC43" i="4" s="1"/>
  <c r="AB23" i="4"/>
  <c r="AC23" i="4" s="1"/>
  <c r="AB28" i="4"/>
  <c r="AC28" i="4" s="1"/>
  <c r="AB42" i="4"/>
  <c r="AC42" i="4" s="1"/>
  <c r="AB44" i="4"/>
  <c r="N28" i="4"/>
  <c r="O28" i="4" s="1"/>
  <c r="N30" i="4"/>
  <c r="O30" i="4" s="1"/>
  <c r="AB41" i="4"/>
  <c r="AC41" i="4" s="1"/>
  <c r="N44" i="4"/>
  <c r="O44" i="4" s="1"/>
  <c r="AB22" i="4"/>
  <c r="AC22" i="4" s="1"/>
  <c r="J12" i="10"/>
  <c r="N39" i="4"/>
  <c r="O39" i="4" s="1"/>
  <c r="AB39" i="4"/>
  <c r="AC39" i="4" s="1"/>
  <c r="AB24" i="4"/>
  <c r="AC24" i="4" s="1"/>
  <c r="B54" i="5"/>
  <c r="Q7" i="5" s="1"/>
  <c r="J14" i="10"/>
  <c r="J13" i="10"/>
  <c r="N43" i="4"/>
  <c r="O43" i="4" s="1"/>
  <c r="J81" i="10" l="1"/>
  <c r="T13" i="5"/>
  <c r="T22" i="5"/>
  <c r="T10" i="5"/>
  <c r="J79" i="10"/>
  <c r="J82" i="10"/>
  <c r="J80" i="10"/>
  <c r="T25" i="5"/>
  <c r="T9" i="5"/>
  <c r="T12" i="5"/>
  <c r="T26" i="5"/>
  <c r="T14" i="5"/>
  <c r="T11" i="5"/>
  <c r="T24" i="5"/>
  <c r="T17" i="5"/>
  <c r="T21" i="5"/>
  <c r="AC44" i="4"/>
  <c r="T20" i="5"/>
  <c r="T23" i="5"/>
  <c r="T15" i="5"/>
  <c r="T16" i="5"/>
  <c r="T18" i="5"/>
  <c r="T19" i="5"/>
  <c r="O7" i="5"/>
  <c r="J15" i="10"/>
  <c r="T38" i="5" l="1"/>
  <c r="M91" i="10" s="1"/>
  <c r="J83" i="10"/>
  <c r="H82" i="10" s="1"/>
  <c r="T39" i="5"/>
  <c r="M92" i="10" s="1"/>
  <c r="T37" i="5"/>
  <c r="T40" i="5"/>
  <c r="M93" i="10" s="1"/>
  <c r="G23" i="10"/>
  <c r="K24" i="10"/>
  <c r="O27" i="10"/>
  <c r="M25" i="10"/>
  <c r="M96" i="10" l="1"/>
  <c r="G91" i="10" s="1"/>
  <c r="H79" i="10"/>
  <c r="H80" i="10"/>
  <c r="H81" i="10"/>
  <c r="K92" i="10" l="1"/>
  <c r="K91" i="10"/>
  <c r="K9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Jeimy VC</author>
    <author>tc={0E416DC6-A122-4219-B44F-38666FADE398}</author>
    <author>tc={BF78F351-46FB-4756-9FCE-AFCFF8E2E7F3}</author>
  </authors>
  <commentList>
    <comment ref="B26" authorId="0" shapeId="0" xr:uid="{8CD9E75A-EB02-4CB6-95B5-1F968EB6D13B}">
      <text>
        <r>
          <rPr>
            <b/>
            <sz val="9"/>
            <color indexed="81"/>
            <rFont val="Tahoma"/>
            <family val="2"/>
          </rPr>
          <t>Jeimy VC:</t>
        </r>
        <r>
          <rPr>
            <sz val="9"/>
            <color indexed="81"/>
            <rFont val="Tahoma"/>
            <family val="2"/>
          </rPr>
          <t xml:space="preserve">
Compartido con 
Gestion Financiera
Gestión TH
Direccionamiento Estrategico
Gestión de TIC</t>
        </r>
      </text>
    </comment>
    <comment ref="A30" authorId="1" shapeId="0" xr:uid="{0E416DC6-A122-4219-B44F-38666FADE398}">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escala</t>
      </text>
    </comment>
    <comment ref="AC30" authorId="2" shapeId="0" xr:uid="{BF78F351-46FB-4756-9FCE-AFCFF8E2E7F3}">
      <text>
        <t>[Comentario encadenado]
Su versión de Excel le permite leer este comentario encadenado; sin embargo, las ediciones que se apliquen se quitarán si el archivo se abre en una versión más reciente de Excel. Más información: https://go.microsoft.com/fwlink/?linkid=870924
Comentario:
    ALTA</t>
      </text>
    </comment>
  </commentList>
</comments>
</file>

<file path=xl/sharedStrings.xml><?xml version="1.0" encoding="utf-8"?>
<sst xmlns="http://schemas.openxmlformats.org/spreadsheetml/2006/main" count="1443" uniqueCount="689">
  <si>
    <t xml:space="preserve">MATRIZ DE RIESGOS INTEGRADA DE LA REGION CENTRAL RAP-E  </t>
  </si>
  <si>
    <t>ACTUALIZADA :</t>
  </si>
  <si>
    <t>DIRECCIONAMIENTO ESTRATÉGICO</t>
  </si>
  <si>
    <t>PLANIFICACIÓN, GESTIÓN Y EJECUCIÓN DE PROYECTOS</t>
  </si>
  <si>
    <t>GESTIÓN CONTRACTUAL</t>
  </si>
  <si>
    <t>GESTIÓN DEL TALENTO HUMANO</t>
  </si>
  <si>
    <t>CONTROL Y MEJORAMIENTO CONTINUO</t>
  </si>
  <si>
    <t xml:space="preserve">Riesgos de Gestión </t>
  </si>
  <si>
    <t>Riesgos de Corrupción</t>
  </si>
  <si>
    <t>Riesgos de Seguridad y Salud en el Trabajo</t>
  </si>
  <si>
    <t>ADMINISTRACIÓN DEL SISTEMA INTEGRADO DE GESTIÓN</t>
  </si>
  <si>
    <t>GESTIÓN DE BIENES Y SERVICIOS</t>
  </si>
  <si>
    <t>GESTIÓN DOCUMENTAL</t>
  </si>
  <si>
    <t>GESTIÓN DEL CONOCIMENTO E INNOVACIÓN</t>
  </si>
  <si>
    <t>GESTIÓN FINANCIERA</t>
  </si>
  <si>
    <t>GESTIÓN DE TIC</t>
  </si>
  <si>
    <t>Riesgos de Seguridad Digital</t>
  </si>
  <si>
    <t>COMUNICACIÓN INSTITUCIONAL</t>
  </si>
  <si>
    <t>GESTIÓN JURÍDICA</t>
  </si>
  <si>
    <t>SERVICIO AL CIUDADANO</t>
  </si>
  <si>
    <t>Riesgos para la Defensa Jurídica</t>
  </si>
  <si>
    <t>ESCALAS DE VALORACIÓN PARA ADMINISTRACION Y GESTIÓN DE RIESGOS</t>
  </si>
  <si>
    <t>En la identificación de los riesgos por proceso se deberá tener en cuenta los lineamientos de la Guía para la Administración de Riesgos del Departamento Administrativo de la Función Pública</t>
  </si>
  <si>
    <t>IMPACTO</t>
  </si>
  <si>
    <t>ZONA DE RIESGO</t>
  </si>
  <si>
    <t>Valoración</t>
  </si>
  <si>
    <t>LEVE</t>
  </si>
  <si>
    <t>MENOR</t>
  </si>
  <si>
    <t>MODERADO</t>
  </si>
  <si>
    <t>MAYOR</t>
  </si>
  <si>
    <t>CATASTROFICO</t>
  </si>
  <si>
    <t>RIESGO</t>
  </si>
  <si>
    <t>Valoración del Riesgo</t>
  </si>
  <si>
    <t>PROBABILIDAD</t>
  </si>
  <si>
    <t>MUY BAJA</t>
  </si>
  <si>
    <t>BAJA</t>
  </si>
  <si>
    <t>MODERADA</t>
  </si>
  <si>
    <t>MEDIA</t>
  </si>
  <si>
    <t>ALT0</t>
  </si>
  <si>
    <t>ALTA</t>
  </si>
  <si>
    <t>EXTREMA</t>
  </si>
  <si>
    <t>MUY ALTA</t>
  </si>
  <si>
    <t>ESCALA DE VALORACIÓN DE RIESGOS CONTRACTUALES</t>
  </si>
  <si>
    <t>En la identificación de los riesgos contractuales se deberá tener en cuenta los siguientes aspectos: 
(a) los eventos que impidan la adjudicación y firma del contrato como resultado del Proceso de Contratación; 
(b) los eventos que alteren la ejecución del contrato; 
(c) el equilibrio económico del contrato;
(d) la eficacia del Proceso de Contratación, es decir, que la Entidad Estatal pueda satisfacer la necesidad que motivó el Proceso de Contratación; y 
(e) la reputación y legitimidad de la Entidad Estatal encargada de prestar el bien o servicio.
Un manejo adecuado del Riesgo permite a las Entidades Estatales: 
(i) proporcionar un mayor nivel de certeza y conocimiento para la toma de decisiones relacionadas con el Proceso de Contratación; 
(ii) mejorar la planeación de contingencias del Proceso de Contratación; 
(iii) incrementar el grado de confianza entre las partes del Proceso de Contratación; y 
(iv) reducir la posibilidad de litigios; entre otros.</t>
  </si>
  <si>
    <t>INSIGNIFICANTE</t>
  </si>
  <si>
    <t>EXTREMO</t>
  </si>
  <si>
    <t>BAJO</t>
  </si>
  <si>
    <t>2, 3 y 4</t>
  </si>
  <si>
    <t xml:space="preserve">RARO </t>
  </si>
  <si>
    <t>MEDIO</t>
  </si>
  <si>
    <t>IMPROBABLE</t>
  </si>
  <si>
    <t>ALTO</t>
  </si>
  <si>
    <t>6 y 7</t>
  </si>
  <si>
    <t>POSIBLE</t>
  </si>
  <si>
    <t>CRITICO</t>
  </si>
  <si>
    <t>8, 9 y 10</t>
  </si>
  <si>
    <t>PROBABLE</t>
  </si>
  <si>
    <t>CASI CIERTO</t>
  </si>
  <si>
    <t>ESCALA DE VALORACIÓN DE RIESGOS DE SEGURIDAD Y SALUD EN EL TRABAJO</t>
  </si>
  <si>
    <t>La administración de riesgos de seguridad y salud en el trabajo, se basa en la Ley 1562 de 2012 crea el Sistema de Gestión de la Seguridad y Salud en el Trabajo (SG-SST), aplicable a empleadores tanto públicos como privados, cuyos lineamientos se establecen en el Decreto 1443 de 2014 que contempla entre los objetivos de la política del sistema numeral 1 del artículo 7, el compromiso de “Identificar los peligros, evaluar y valorar los riesgos y establecer los respectivos controles”, acogiendo la guía para prevención y actuación en situaciones de riesgo que las Administradoras de Riesgos Laborales suministren al empleador, como se define en el Decreto 1072 de 2015.
Se deberá tener en cuenta la Metodología de Identificación de Peligros, Evaluación y Valoración de Riesgos de la Administradora de Riesgos Laborales correspondiente.</t>
  </si>
  <si>
    <t>CONSECUENCIAS</t>
  </si>
  <si>
    <t>DAÑINO</t>
  </si>
  <si>
    <t>DESCRIPCION</t>
  </si>
  <si>
    <t>Mantener las medidas de control existentes. Se deben hacer evaluaciones periódicas para verificar que el riesgo sigue siendo bajo.</t>
  </si>
  <si>
    <t>Se deben hacer esfuerzos para reducir el riesgo. Implementar estándares de seguridad, permisos de trabajo o listas de verificación para realizar control operativo del riesgo.</t>
  </si>
  <si>
    <t>Se debe reducir el riesgo a través del diseño y ejecución un programa de gestión. Como está asociado a lesiones muy se deben garantizar la reducción de su probabilidad</t>
  </si>
  <si>
    <t>La intervención es urgente. En presencia de un riesgo así, se sugiere no realizar ningún trabajo hasta contar con las medidas de control que impacten la probabilidad de ocurrencia. De ser indispensable la realización de la labor, se deben adoptar todas las medidas necesarias para evitar la materialización del riesgo; las medidas deben garantizar que el riesgo está bajo control antes de iniciar cualquier tarea.</t>
  </si>
  <si>
    <t xml:space="preserve">BAJA </t>
  </si>
  <si>
    <t>ESCALA DE VALORACIÓN DE RIESGOS DE CORRUPCION</t>
  </si>
  <si>
    <t>Estos riesgos tiene como sustento lo consagrado en el Decreto 124 de 2016, que consagra en el artículo 2.1.4.2., como metodología para diseñar y hacer seguimiento al Mapa de Riesgo de Corrupción de que trata el artículo 73 de la Ley 1474 de 2011, la establecida en el documento “Guía para la Gestión del Riesgo de Corrupción”, a partir de la cual se definirán la Estrategias de lucha contra la corrupción y de Atención al Ciudadano que trata el artículo 2.1.4.1., y que debe atender a los lineamientos del documento “Estrategias para la Construcción del Plan Anticorrupción y de Atención al Ciudadano – Versión 2”. Concordante con la Política Pública Integral Anticorrupción –PPIA, consagrada en el CONPES 167 de 2013, que pretende fortalecer las herramientas y mecanismos para la prevención, investigación y sanción de la corrupción, asi mismo se tiene la guía para la administración de riesgos en su versión 2018.</t>
  </si>
  <si>
    <t xml:space="preserve">Nota: En aras de manetener el mapa de calor de aucerdo con la guía , se establecio una escala de valoracón interna que cumpla los parametros establecidos y que sintetice las cuantificación de los riesgos identificados. </t>
  </si>
  <si>
    <t>Decripción</t>
  </si>
  <si>
    <t>5--15</t>
  </si>
  <si>
    <t>Los riesgos de corrupción de las zonas baja se encuentran en un nivel que puede eliminarse o reducirse fácilmente con los controles establecidos en la entidad.</t>
  </si>
  <si>
    <t>RARA VEZ</t>
  </si>
  <si>
    <t>20--25</t>
  </si>
  <si>
    <r>
      <t xml:space="preserve">Deben tomarse las medidas necesarias para llevar los riesgos a la Zona de Riesgo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</si>
  <si>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t>30--50</t>
  </si>
  <si>
    <r>
      <t xml:space="preserve">Deben tomarse las medidas necesarias para llevar los riesgos a la Zona de Riesgo Moderada,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</si>
  <si>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t>60--100</t>
  </si>
  <si>
    <r>
      <t xml:space="preserve">Los riesgos de corrupción de la Zona de Riesgo Extrema requieren de un tratamiento prioritario. Se deben implementar los controles orientados a reducir la posibilidad de ocurrencia del riesgo o disminuir el impacto de sus efectos y tomar las medidas de protección.
</t>
    </r>
    <r>
      <rPr>
        <b/>
        <sz val="10"/>
        <color theme="1"/>
        <rFont val="Arial"/>
        <family val="2"/>
      </rPr>
      <t>Nota:</t>
    </r>
    <r>
      <rPr>
        <sz val="10"/>
        <color theme="1"/>
        <rFont val="Arial"/>
        <family val="2"/>
      </rPr>
      <t xml:space="preserve"> En todo caso se requiere que las entidades propendan por eliminar el riesgo de corrupción o por lo menos llevarlo a la Zona de Riesgo Baja.</t>
    </r>
  </si>
  <si>
    <t>CASI SEGURO</t>
  </si>
  <si>
    <t>(1-4)</t>
  </si>
  <si>
    <t>(5-10)</t>
  </si>
  <si>
    <r>
      <t xml:space="preserve">Deben tomarse las medidas necesarias para llevar los riesgos a la Zona de Riesgo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</si>
  <si>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t>(12-30)</t>
  </si>
  <si>
    <t xml:space="preserve">Deben tomarse las medidas necesarias para llevar los riesgos a la Zona de Riesgo Moderada, Baja o eliminarlo.
</t>
  </si>
  <si>
    <t>(40-600)</t>
  </si>
  <si>
    <t xml:space="preserve">Los riesgos de corrupción de la Zona de Riesgo Extrema requieren de un tratamiento prioritario. Se deben implementar los controles orientados a reducir la posibilidad de ocurrencia del riesgo o disminuir el impacto de sus efectos y tomar las medidas de protección.
</t>
  </si>
  <si>
    <t xml:space="preserve">TIPO DE DOCUMENTO:               </t>
  </si>
  <si>
    <t xml:space="preserve">FORMATO </t>
  </si>
  <si>
    <t xml:space="preserve">PROCEDIMIENTO:           </t>
  </si>
  <si>
    <t>ADMINISTRACIÓN Y GESTION DEL RIESGO</t>
  </si>
  <si>
    <t xml:space="preserve">TITULO: </t>
  </si>
  <si>
    <t>CÓDIGO:</t>
  </si>
  <si>
    <t>MATRIZ DE RIESGOS INTEGRADA</t>
  </si>
  <si>
    <t>F-SIG.03-01</t>
  </si>
  <si>
    <t>IDENTIFICACIÓN DE PROCESO Y AREA RESPONSABLE</t>
  </si>
  <si>
    <t>N°</t>
  </si>
  <si>
    <t>RIESGOS</t>
  </si>
  <si>
    <t>TIPO DE RIESGOS</t>
  </si>
  <si>
    <t>CAUSA INMEDIATA</t>
  </si>
  <si>
    <t>CAUSA RAIZ</t>
  </si>
  <si>
    <t>VALORACIÓN DEL RIESGO</t>
  </si>
  <si>
    <t>CONTROL</t>
  </si>
  <si>
    <r>
      <t xml:space="preserve">ACCIONES DE CONTINGENCIA
</t>
    </r>
    <r>
      <rPr>
        <i/>
        <sz val="11"/>
        <color indexed="8"/>
        <rFont val="Calibri"/>
        <family val="2"/>
        <scheme val="minor"/>
      </rPr>
      <t>(Ante posible materialización)</t>
    </r>
  </si>
  <si>
    <r>
      <t xml:space="preserve">OPORTUNIDADES DE PREVENCIÓN
</t>
    </r>
    <r>
      <rPr>
        <i/>
        <sz val="11"/>
        <color indexed="8"/>
        <rFont val="Calibri"/>
        <family val="2"/>
        <scheme val="minor"/>
      </rPr>
      <t>(Cite aquellas actividades, herramientas o instrumentos que podrían generar mayor efectividad en las acciones de control)</t>
    </r>
  </si>
  <si>
    <t>TIPO DE CONTROL</t>
  </si>
  <si>
    <t>CONTROL EXISTENTE</t>
  </si>
  <si>
    <t>TIPO DE IMPLEMENTACIÓN</t>
  </si>
  <si>
    <t xml:space="preserve">DOCUMENTADO </t>
  </si>
  <si>
    <t>FRECUENCIA</t>
  </si>
  <si>
    <t>EVIDENCIA</t>
  </si>
  <si>
    <t>RIESGO RESIDUAL</t>
  </si>
  <si>
    <t>ACCIONES PREVENTIVAS</t>
  </si>
  <si>
    <t>CLASIFICACION DE RIESGOS</t>
  </si>
  <si>
    <t>DEPENDENCIA</t>
  </si>
  <si>
    <t>VALOR DEL RIESGO</t>
  </si>
  <si>
    <t>REFORMULAR</t>
  </si>
  <si>
    <t>DESCRIPCIÓN</t>
  </si>
  <si>
    <t>PERIODO DE SEGUIMIENTO</t>
  </si>
  <si>
    <t>INDICADOR</t>
  </si>
  <si>
    <t>RESPONSABLE</t>
  </si>
  <si>
    <t>CATEGORÍA</t>
  </si>
  <si>
    <t>VALORACIÓN</t>
  </si>
  <si>
    <t>%</t>
  </si>
  <si>
    <t>RIESGOS DE GESTIÓN</t>
  </si>
  <si>
    <t>Direccionamiento Estratégico</t>
  </si>
  <si>
    <t>Oficina Asesora de Planeación Institucional</t>
  </si>
  <si>
    <t>RIESGOS OPERACIONALES</t>
  </si>
  <si>
    <t>AUTOMATICO</t>
  </si>
  <si>
    <t>SEMESTRAL</t>
  </si>
  <si>
    <t>TRIMESTRAL</t>
  </si>
  <si>
    <t>Inadecuada formulación de programas o proyectos de inversión</t>
  </si>
  <si>
    <t xml:space="preserve">Demora y/o reprocesos en la formulación de los programas y proyectos de inversión 
El incumplimiento de metas de la entidad
Detrimento patrimonial 
Investigaciones y/o Sanciones administrativas </t>
  </si>
  <si>
    <t xml:space="preserve">Revisión e identificación de los factores que no permitieron aplicar de manera correcta la metodología de formulación
Requerimientos para subsanar o aclarar los inconvenientes presentados
Ajuste a la estructuración del proyecto </t>
  </si>
  <si>
    <t>Seguimiento técnico del equipo estructurador del cumplimiento de requisitos y aplicación metodológica en la formulación del proyecto (cuadros comparativos,  acceso a información , herramientas informáticas).</t>
  </si>
  <si>
    <t>RIESGOS FINANCIEROS</t>
  </si>
  <si>
    <t>Administración del SIG</t>
  </si>
  <si>
    <t>CUATRIMESTRAL</t>
  </si>
  <si>
    <t>Comunicación Institucional</t>
  </si>
  <si>
    <t>Despacho de Gerencia</t>
  </si>
  <si>
    <t>Divulgación de información no oficial sobre la RAP-E Región Central</t>
  </si>
  <si>
    <t>Ejecución y administración de procesos</t>
  </si>
  <si>
    <t>Desconocimiento de la información suficiente sobre un tema institucional
Falta de información oficial y/o datos publicables a los responsables de comunicaciones
Incumplimiento a los controles en el procedimiento de solicitudes de publicación de información</t>
  </si>
  <si>
    <t>Falta de veracidad de la información suministrada para divulgación y/o publicación en los canales de la entidad</t>
  </si>
  <si>
    <t>Afectación de la imagen institucional
Daño antijurídico
Investigaciones y/o sanciones administrativas</t>
  </si>
  <si>
    <t>Verificación de la información y/o fuente de datos suministrados antes de su divulgación
Formato de solicitud de publicación de información</t>
  </si>
  <si>
    <t>MANUAL</t>
  </si>
  <si>
    <t>CONTINUA</t>
  </si>
  <si>
    <t>CON REGISTRO</t>
  </si>
  <si>
    <t xml:space="preserve">
 Autorizada por superior inmediato
Revisión de contenidos de la información previa a su publicación</t>
  </si>
  <si>
    <t>SEMANAL</t>
  </si>
  <si>
    <t># Actas de Comité</t>
  </si>
  <si>
    <t>Asesor de Comunicaciones</t>
  </si>
  <si>
    <t>Revisión de trazabilidad de datos suministrados 
Rectificación de la información 
Publicación y aclaración de los contenidos emitidos en los medios de comunicación institucional
Aclaración protocolaria con las personas y/o instituciones involucradas</t>
  </si>
  <si>
    <t>Comité de Comunicaciones
Verificación de fuentes de información</t>
  </si>
  <si>
    <t>Comunicación no efectiva</t>
  </si>
  <si>
    <t>Información inexacta o confusa publicada</t>
  </si>
  <si>
    <t xml:space="preserve">Divulgación de contenidos no apropiados 
Divulgación de contenidos no interés o temas no priorizados por los asociados o ciudadanía </t>
  </si>
  <si>
    <t>Perdida de credibilidad de la gestión institucional
Afectación de la imagen institucional
Sanción administrativa</t>
  </si>
  <si>
    <t>Monitoreo de los asuntos de interes en los medios de comunicación para los asociados 
Etiquetado de partes interesadas y/o asociados</t>
  </si>
  <si>
    <t>Verificación de publicación de interes para los asociados, teniendo en cuenta los requerimientos allegados</t>
  </si>
  <si>
    <t># Requerimientos Solicitados</t>
  </si>
  <si>
    <t>Revisión y asistencia técnica de la comunicación identificada como no efectiva
Actualización y ajustes de la publicación</t>
  </si>
  <si>
    <t>Estadísticas Online (Forms y publicaciones en redes)</t>
  </si>
  <si>
    <t>Falta de planeación y/o armonización de información para el cubrimiento y divulgación de eventos</t>
  </si>
  <si>
    <t>Demora de la producción de la información por datos suministrados incumpletos
Falta de personal responsable del proceso
Solicitud de ajustes reiterados a material ya editado</t>
  </si>
  <si>
    <t>No informar oportunamente los eventos programados acorde con el procedimiento establecidos
Falta de unificación de criterio frente a los eventos a realizar por la entidad</t>
  </si>
  <si>
    <t xml:space="preserve">Saturación del proceso y desgaste administrativo
Convocatorias sin el debido tiempo 
Participación minima y poco efectiva </t>
  </si>
  <si>
    <t xml:space="preserve">Procedimiento de programación de la agenda institucional de eventos </t>
  </si>
  <si>
    <t>Publicación de la agenda
Retroalimentación del avance del evento en  Comité Directivo y/o Comunicaciones</t>
  </si>
  <si>
    <t># Publicación de agenda / # Eventos Programados</t>
  </si>
  <si>
    <t>Web Master
Tecnica Administrativa de Gerencia y Dirección de Planificación, Gestión y Ejecución de Proyectos</t>
  </si>
  <si>
    <t>Asistencia técnica para revisión del evento no programado
Confirmación de información del evento
Designación del responsable del evento del area interesada en este</t>
  </si>
  <si>
    <t>Correos Electrónicos 
Agenda en Página Web</t>
  </si>
  <si>
    <t>Adquisición de material pedagogico y/o logístico innecesario</t>
  </si>
  <si>
    <t>Poca respuesta de la población objetivo
Falta de coordinación y/o planeación para la realización de eventos</t>
  </si>
  <si>
    <t>Estrategias de convocatorias debiles 
Uso de canales no efectivos</t>
  </si>
  <si>
    <t>Falta de credibilidad
Detrimiento patrimonial
Sanciones disciplinarias o penales</t>
  </si>
  <si>
    <t>Seguimiento de solicitud de material y apoyo logístico para eventos
Verificación de superior inmediato para la realización de eventos
Revisión de Comité de Contratación</t>
  </si>
  <si>
    <t>ALEATORIA</t>
  </si>
  <si>
    <t>Verificación de la necesidad con el area que lidera el evento en el marco de austeridad del gasto
Priorización del gasto a través del estudio de conveniencia</t>
  </si>
  <si>
    <t>#Revisiones realizadas /#Requerimiento de material y/o logistica programados</t>
  </si>
  <si>
    <t>Area que requiere el material y/o logística
Asesor de Planeación 
Bienes y Servicios
Asesor de Comunicaciones</t>
  </si>
  <si>
    <t>Identificación de distribución de material en eventos por el área responsable de este
Actas de bajas de material</t>
  </si>
  <si>
    <t>Reporte de TNS Inventario de Material Publicitario</t>
  </si>
  <si>
    <t>Gestión Jurídica</t>
  </si>
  <si>
    <t>Dificultad en el acceso a la información digital susceptible de análisis jurídico</t>
  </si>
  <si>
    <t xml:space="preserve">Falta disponibilidad de actos administrativos y los documentos soportes </t>
  </si>
  <si>
    <t xml:space="preserve">Falta de digitalización de actos administrativos y los documentos soportes </t>
  </si>
  <si>
    <t>Demora en la gestión juridica</t>
  </si>
  <si>
    <t>FUID de información jurídica
TRD de documentos jurídicos</t>
  </si>
  <si>
    <t>Canal de solicitud de Digitalización de los expedientes jurídicos</t>
  </si>
  <si>
    <t>#Expedientes Juridicos Digitalizados /Expedientes Juridicos</t>
  </si>
  <si>
    <t>Asesor Jurídico o Funcionario Designado</t>
  </si>
  <si>
    <t>Consulta de expedientes físicos</t>
  </si>
  <si>
    <t>Solicitudes de prestamo de documentos</t>
  </si>
  <si>
    <t>Incumplimiento de terminos de respuesta oportuna a actuaciones administrativas</t>
  </si>
  <si>
    <t>Falla en el acceso a sistema de información documental (SIDCAR)</t>
  </si>
  <si>
    <t>No informar oportunamente al area correspondiente de los requerimientos allegados por los canales de comunicación institucionales</t>
  </si>
  <si>
    <t>Vencimiento de términos
Sanciones disciplinarias</t>
  </si>
  <si>
    <t>Remisión copia del requerimiento a correo institucional para comunicación al responsable y tramite dentro de los terminos</t>
  </si>
  <si>
    <t>Sensibilización sobre las implicaciones del incumplimiento de terminos de respuesta a requerimientos y/o peticiones</t>
  </si>
  <si>
    <t>ANUAL</t>
  </si>
  <si>
    <t xml:space="preserve"># Sensibilizaciones realizadas </t>
  </si>
  <si>
    <t>Respuesta inmediata al requerimiento 
Identificación de la responsabilidad administrativa</t>
  </si>
  <si>
    <t>Asignación de PQRSD</t>
  </si>
  <si>
    <t xml:space="preserve">Uso de normatividad desactualizada </t>
  </si>
  <si>
    <t>Publicación de actos administrativos sin normatividad vigente</t>
  </si>
  <si>
    <t>Desconocimiento de normatividad
Desactualización de normograma</t>
  </si>
  <si>
    <t xml:space="preserve">Errores en las Decisiones Administrativas
Sanciones disciplinarias </t>
  </si>
  <si>
    <t>Control de legalidad de los actos administrativos que hace la Gestión Juridica</t>
  </si>
  <si>
    <t>Verificación de las normas expedidas frente a la contenidas en el normograma</t>
  </si>
  <si>
    <t># Normas Expedidas / #Normas Incluidas en el Normograma</t>
  </si>
  <si>
    <t>Responsables de procesos de la entidad</t>
  </si>
  <si>
    <t>Expedición del acto administrativo que pueda corregir, aclarar o anular según corresponda</t>
  </si>
  <si>
    <t>Actualización del normograma</t>
  </si>
  <si>
    <t>Gestión Financiera</t>
  </si>
  <si>
    <t>Dirección Administrativa y Financiera</t>
  </si>
  <si>
    <t>Presentación extemporánea de los informes a los entes de control y organismos tributarios</t>
  </si>
  <si>
    <t>Falla tecnológica interna o en los portales de entes de control
Demora en la consolidación de información por inconsistencia interna</t>
  </si>
  <si>
    <t xml:space="preserve">Imposibilidad de acceso a información bancaria por demoras externas  
Diferencias en los reportes entregados por proveedores internos de información </t>
  </si>
  <si>
    <t>Sanciones Económicas y Administrativas</t>
  </si>
  <si>
    <t>Seguimiento a infograma 
Revisión de Actos Administrativos de cada ente con la programación correspondiente.
Reporte de información remitida a Dirección Administrativa y Financiera y Control Interno</t>
  </si>
  <si>
    <t>Revisión de fechas estipuladas por los entes de control y calendario tributario</t>
  </si>
  <si>
    <t>MENSUAL</t>
  </si>
  <si>
    <t># Informes remitidos dentro de los tiempos establecidos</t>
  </si>
  <si>
    <t>Profesional Especializado responsable de Gestión Financiera</t>
  </si>
  <si>
    <t>Comunicación con el ente de control para conocer el procedimiento a seguir
Se procede a dar cumplimiento a lo indicado
Reporte al superior inmediato</t>
  </si>
  <si>
    <t>Programación en la Intranet</t>
  </si>
  <si>
    <t>Destinación indebida de los recursos por afectación de rubros presupuestales que no correspondan en la ejecución presupuestal</t>
  </si>
  <si>
    <t xml:space="preserve">Error de digitación en el momento de afectar el rubro presupuestal </t>
  </si>
  <si>
    <t>Error en la solicitud de CDP</t>
  </si>
  <si>
    <t>Afectación en la disponibilidad de recursos
Sanción fiscal</t>
  </si>
  <si>
    <t>Verificar que los datos reportados en la solicitud y en el certificado de disponibilidad presupuestal cumplan con los requisitos presupuestales
Revisión de PAA</t>
  </si>
  <si>
    <t>Verificación de la Ejecución Presupuestal Detallado</t>
  </si>
  <si>
    <t># Comunicaciones de inconsistencias financieras identificadas
#Reporte mensuales de ejecución presupuestal</t>
  </si>
  <si>
    <t>Reproceso y corregir el error</t>
  </si>
  <si>
    <t>Seguimiento a TNS</t>
  </si>
  <si>
    <t>Gestión del Talento Humano</t>
  </si>
  <si>
    <t>Gestión de Bienes y Servicios</t>
  </si>
  <si>
    <t>Gestión Documental</t>
  </si>
  <si>
    <t>Reprocesos en el trámite de correspondencia</t>
  </si>
  <si>
    <t xml:space="preserve">
Dificultad en el seguimiento de comunicaciones oficiales enviadas y recibidas
Inoportunidad en el reporte de respuestas 
Error en el proceso de radicación</t>
  </si>
  <si>
    <t>Falta de gestor documental 
Desconocimiento de los procesos de la entidad</t>
  </si>
  <si>
    <t xml:space="preserve">
Perdida de la información 
Demora en los tiempos de respuesta
Incumplimiento de términos de ley, sanciones</t>
  </si>
  <si>
    <t xml:space="preserve">Revisión constante de los trámites radicados en la entidad
Lineamientos y socialización de las funciones y procesos en la entidad al responsable del proceso </t>
  </si>
  <si>
    <t>Sensibilización sobre los procedimientos al responsable de radicación</t>
  </si>
  <si>
    <t># Sensibilización</t>
  </si>
  <si>
    <t>Profesional Especializado responsable de Gestión Documental y Servicio al Ciudadano</t>
  </si>
  <si>
    <t>Corrección en el Sistema de Información justificando el cambio a realizar 
Reporte al superior inmediato</t>
  </si>
  <si>
    <t>Uso adecuado de la herramienta SIDCAR
Promoción y segimiento de la Alta Dirección - Comité Institucional de Gestión y Desempeño
Fortalecimiento de Cultura Organizacional</t>
  </si>
  <si>
    <t>Pérdida de información institucional</t>
  </si>
  <si>
    <t>Inoportunidad en la devolución de documentos prestados
Manipulación y/o fraccionamiento del expediente prestado
Fallas en el seguimiento al préstamo de documentos</t>
  </si>
  <si>
    <t>Incumplimiento de los lineamientos de gestión documental 
Falta de espacios físicos para custodía y archivo de expedientes</t>
  </si>
  <si>
    <t>Afectación en la gestión institucional
Sanciones 
Pérdida de imagen reputacional</t>
  </si>
  <si>
    <t>Control de préstamo de documentos</t>
  </si>
  <si>
    <t>Actualización de los FUID
Backup de información
Sensibilizaciones y/o capacitaciones en el manejo de expedientes</t>
  </si>
  <si>
    <t># FUID por proceso</t>
  </si>
  <si>
    <t>Reportar al superior la novedad
Acompañamiento en la reconstrucción del expediente
Comunicación con recomendaciones de seguridad de expediente institucional</t>
  </si>
  <si>
    <t>Copias de seguridad en servidor institucional</t>
  </si>
  <si>
    <t>Gestión del Conocimiento e Innovación</t>
  </si>
  <si>
    <t>PREVENTIVO</t>
  </si>
  <si>
    <t>Deterioro de documentos</t>
  </si>
  <si>
    <t>Manipulación inadecuada de expedientes 
Falta de limpieza del deposito de archivo</t>
  </si>
  <si>
    <t>Condiciones ambientales inapropiadas
Falta de espacios físico para la custodia y archivo de expedientes</t>
  </si>
  <si>
    <t xml:space="preserve">Imposibilidad de consulta del documento
Pérdida de información
Afectación de salud de personal por Biodeterioro documental </t>
  </si>
  <si>
    <t>Revisión aleatoria de expedientes 
Inspecciones planeadas de SST con el apoyo y de los Procesos de Gestión del Talento Humano y Bienes y Sevicios</t>
  </si>
  <si>
    <t>Sensibilización al personal sobre el cuidado de expedientes</t>
  </si>
  <si>
    <t># Sensibilizaciones</t>
  </si>
  <si>
    <t>Reconstruir el documento 
Tomar las medidas correctivas del incidente</t>
  </si>
  <si>
    <t>Consulta de imágenes de expedientes</t>
  </si>
  <si>
    <t>Servicio al Ciudadano</t>
  </si>
  <si>
    <t>Control y Mejoramiento Continuo</t>
  </si>
  <si>
    <t>Inoportunidad en la entrega de informes y recomendaciones para el mejoramiento de los procesos</t>
  </si>
  <si>
    <t xml:space="preserve">Desconocimiento del Plan de Auditoría  
Solicitud de tareas imprevistas </t>
  </si>
  <si>
    <t>Entrega tardía o incompleta de la información por parte de las dependencias.            
No cumplimiento de cronograma de auditoria</t>
  </si>
  <si>
    <t xml:space="preserve">Incumplimiento del Plan de Auditorias
Reprocesos en el trabajo de verficación de la Oficina de Control Interno.  
Toma de decisiones basadas en datos no oportunos </t>
  </si>
  <si>
    <t>Plan de Anual de Auditorías aprobado y publicado  
Seguimiento del Plan de Auditorias por parte del Comité Institucional de Coordinación de Control Interno
                                                                             Verificación en los aplicativos, herramientas y canales de comunicación dispuestos por la Entidad 
Carta de representación del Lider de Proceso en el acepta la entrega de información veraz y oportuna a Control Interno</t>
  </si>
  <si>
    <t>Realizar reunión de apertura de la auditoria, para presentar el plan de auditorias y la información requerida.  
 Revisar  el plan de auditorias, para priorizar y ajustar la programación de acuerdo con las solicitudes no contempladas en el cronograma inicial.</t>
  </si>
  <si>
    <t xml:space="preserve">Reuniones de apertura realizadas/ Auditorias realizadas 
Auditorias realizadas/ Auditorias programadas en el periodo     
                                                                                                                                                                                                                                                                                                                                                                                                                               </t>
  </si>
  <si>
    <t>Asesor de Control Interno</t>
  </si>
  <si>
    <t xml:space="preserve"> Requerir al superior inmediato del proceso para entrega inmediata de información.   
Informar al Comité Institucional de Coordinación de Control Interno, sobre la modificación del Plan de Auditorias
Publicación de la nueva versión del Plan de Auditoria</t>
  </si>
  <si>
    <t xml:space="preserve"> Informar con anticipación al responsable del proceso, de la Auditoria a realizar.   
Informar inconsistencias en documentación  entregada para la auditoria de manera oportuna, para su  corrección.</t>
  </si>
  <si>
    <t xml:space="preserve">Presentación extemporánea de informes de control interno a entes de control y partes interesadas </t>
  </si>
  <si>
    <t>Demora en la entrega de información por parte de los procesos involucrados para la elaboración de los informes
 Inexistencia de un cronograma que establezca los informes que deben presentarse con los términos respectivos.</t>
  </si>
  <si>
    <t>Desconocimiento de normas existentes o actualizaciones normativas</t>
  </si>
  <si>
    <t xml:space="preserve">Investigaciones de tipo administrativo, disciplinario y/o fiscal.
Sanciones para la entidad.
</t>
  </si>
  <si>
    <t>Seguimiento al cronograma de Informes a presentar a organismos de control</t>
  </si>
  <si>
    <t>Atención a las comunicaciones de alerta de terminos para presentación de informes a entres de control
Seguimiento a los  informes presentados a entes de control y partes interesadas.</t>
  </si>
  <si>
    <t xml:space="preserve">#Comunicaciones de Alerta Enviadas de OAPI/#No.Informes requeridos por los entes de control o partes interesadas 
# informes a presentados/ No.Informes requeridos por los entes de control o partes interesadas </t>
  </si>
  <si>
    <t>Profesional Especializado Oficina Asesora de Planeación
Asesor de Control Interno</t>
  </si>
  <si>
    <t xml:space="preserve"> Informar a la Alta Dirección
 Comunicarse con el ente de control  para solicitar apertura de aplicativo si es necesario</t>
  </si>
  <si>
    <t>Agendamiento por Calendario de Office 365 de entrega de informes</t>
  </si>
  <si>
    <t>RIESGOS DE SEGURIDAD DIGITAL</t>
  </si>
  <si>
    <t>Gestión TICs</t>
  </si>
  <si>
    <t>Acceso no autorizado a la plataforma</t>
  </si>
  <si>
    <t>RIESGOS TECNOLOGICOS</t>
  </si>
  <si>
    <t>Alteración de configuración de equipos
de RED</t>
  </si>
  <si>
    <t xml:space="preserve">Falla humana en el momento de incorporación de equipos al dominio </t>
  </si>
  <si>
    <t>Modificación o alteración del sistemas de información
Perdida o eliminación de la información
Uso de información confidencial para fines personales</t>
  </si>
  <si>
    <t>Manejo de seguridad
informática
Revisar y configurar dispositivos
detectores de intrusos (Logs y
Alertas)
Bloque automatico de los equipos de computo</t>
  </si>
  <si>
    <t>Monitoreo permanente del software de seguridad perimetral
Control de acceso a redes de internet y correos electrónicos
Administración y control de acceso a carpetas según directorio activo</t>
  </si>
  <si>
    <t xml:space="preserve"># Casos de incidencias  </t>
  </si>
  <si>
    <t>Profesional Especializado responsable de Gestión de TIC</t>
  </si>
  <si>
    <t xml:space="preserve">
Bloqueo automatico de cuentas segun directorio activo
Restauaración de Backup (Si es necesario)
Verificación de estado de Licencia de seguridad perimetral  
Reporte al superior inmediato
Denuncia e investigación ante autoridades e instancias competentes. (Según el tipo afectación)</t>
  </si>
  <si>
    <t>Actualización de licencias
Actualización de los datos de usuario y directorio activo</t>
  </si>
  <si>
    <t>RIESGOS PARA LA DEFENSA JURÍDICA</t>
  </si>
  <si>
    <t>Error en la radicación y fechado de actos administrativo</t>
  </si>
  <si>
    <t>RIESGOS REGULATORIOS</t>
  </si>
  <si>
    <t>Falta de seguimiento y control en la publicación de actos administrativos y su gestión</t>
  </si>
  <si>
    <t>Falla humana en la númeración y fechado de acto administrativo</t>
  </si>
  <si>
    <t>Generación de la ineficacia del acto administrativo 
Materialización de daños antijuridicos</t>
  </si>
  <si>
    <t>Seguimiento a los actos administrativos emitidos con N.º, fecha, asunto, firmante, parte interesada y área responsable</t>
  </si>
  <si>
    <t>Verificación del consecutivo en la digitalización del acto administrativo</t>
  </si>
  <si>
    <t>% Actos Administrativos Digitalizados</t>
  </si>
  <si>
    <t>Informar la novedad al firmante del acto administrativo y adelantar la gestiones de corrección antes de su publicación
En caso de que el acto administrativo haya sido publicado, gestionar la aclaración o modificación del caso</t>
  </si>
  <si>
    <t>Copias de seguridad de los archivos digitalizados</t>
  </si>
  <si>
    <t>Falta de unificación de criterio en torno a las consultas realizadas</t>
  </si>
  <si>
    <t xml:space="preserve">Debilidad en el método para la producción de conceptos al no tener en cuenta los antecedentes de consultas similares </t>
  </si>
  <si>
    <t>Desconocimiento normativo 
Desacuerdo de criterios</t>
  </si>
  <si>
    <t xml:space="preserve">
Demora en producción de actos y/o conceptos requeridos</t>
  </si>
  <si>
    <t>Espacios y/o reuniones de consenso para emitir conceptos y/o actos administrativos unificados aplicados a la norma</t>
  </si>
  <si>
    <t>Revisión de la normatividad vigente a la entidad</t>
  </si>
  <si>
    <t># Normograma Actualizados</t>
  </si>
  <si>
    <t xml:space="preserve">Consulta al superior jerárquico o instancia jurídica que aplique, de manera, que esta sea quien resuelva el tema </t>
  </si>
  <si>
    <t>Base de datos de normograma</t>
  </si>
  <si>
    <t>Las actuaciones procesales no se presenten dentro de los términos legales y conforme a la estrategia judicial</t>
  </si>
  <si>
    <t>Desconocimiento de los terminos procesales</t>
  </si>
  <si>
    <t>Falta de seguimiento de las actuaciones procesales</t>
  </si>
  <si>
    <t>Materialización de daños antijuridicos</t>
  </si>
  <si>
    <t>Seguimiento a las actuaciones procesales, de acuerdo al formato correspondiente</t>
  </si>
  <si>
    <t>SIN REGISTRO</t>
  </si>
  <si>
    <t>Programación de las actuaciones procesales a seguir en el caso que aplique</t>
  </si>
  <si>
    <t>CUANDO APLIQUE</t>
  </si>
  <si>
    <t># Revisiones</t>
  </si>
  <si>
    <t>Informar al superior jerárquico 
Adelantar las acciones jurídicas ante las instancias del caso</t>
  </si>
  <si>
    <t>Actualización del fomrato de seguimiento de actuaciones procesales</t>
  </si>
  <si>
    <t>RIESGOS CONTRACTUALES</t>
  </si>
  <si>
    <t>Gestión Contractual</t>
  </si>
  <si>
    <t xml:space="preserve">Incumplimiento de requisitos de experiencia por parte del contratista </t>
  </si>
  <si>
    <t>Desconocimiento de la normatividad aplicable para la valoración de la experiencia del contratista
Entrega de información erronea o alterada por parte del contratista</t>
  </si>
  <si>
    <t>Error en la valoración de la experiencia del Contratista</t>
  </si>
  <si>
    <t>Declaratoria y/o reproceso en el inicio del contrato
Denuncia penal</t>
  </si>
  <si>
    <t xml:space="preserve">Verificación y el calculo correspondiente de los documentos que soportan la experiencia profesional </t>
  </si>
  <si>
    <t>Revisión de la verificación y experiencia de personal natual con visto bueno de Gestión Talento Humano</t>
  </si>
  <si>
    <t># Revisiones realizadas</t>
  </si>
  <si>
    <t>Supervisor o Interventor o Comité Técnico del contrato
Profesional Especializado responsable de Talento Humano</t>
  </si>
  <si>
    <t>Reportar la novedad al Proceso de Gestión Contractual</t>
  </si>
  <si>
    <t>Verificación de soportes de hoja de vida en SIGEP</t>
  </si>
  <si>
    <t>Documentación incompleta por parte del contratista impidiendo la legalización del contrato y la forma de pago</t>
  </si>
  <si>
    <t>Incumplimiento en entrega de documentos que impidan la legalización del contrato</t>
  </si>
  <si>
    <t>El contratista no tenga la documentación exigida, comunicación deficiente en la solicitud de la documentación.</t>
  </si>
  <si>
    <t>Demoras en el inicio del contrato</t>
  </si>
  <si>
    <t>Seguimiento frente a los términos otorgados por la entidad al contratista para lograr la legalización y perfeccionamiento del contrato</t>
  </si>
  <si>
    <t>El supervisor del contrato dejará constancia mediante actas de la ejecución del contrato</t>
  </si>
  <si>
    <t># Actas realizadas</t>
  </si>
  <si>
    <t>Supervisor o Interventor o Comité Técnico del contrato</t>
  </si>
  <si>
    <t>Remitir comunicación al contratista
Reportar la novedad al Proceso de Gestión Contractual
Adelantar las acciones necesarias</t>
  </si>
  <si>
    <t>Revisión de expediente previo archivo</t>
  </si>
  <si>
    <t>Retraso o no obtención de pólizas de cumplimiento como garantía al contrato del servicio pactado</t>
  </si>
  <si>
    <t>Desconocimiento de la adquisición de la póliza por parte del contratista
Falta de comunicación durante el proceso de contratación.</t>
  </si>
  <si>
    <t>Dificultad de adquisión de pólizas por parte del contratista por falta de capacidad económica 
Inconvenientes por parte del asegurador.</t>
  </si>
  <si>
    <t xml:space="preserve">Demora de ejecución y/o incumplimiento del contrato
Falta de garantias para le ejecución del contrato. </t>
  </si>
  <si>
    <t>Aprobación de pólizas</t>
  </si>
  <si>
    <t>Seguimiento oportuno a la recepción de polizas por parte del contratista</t>
  </si>
  <si>
    <t># pólizas existentes / # pólizas requeridas</t>
  </si>
  <si>
    <t>Abogado responsable del proceso contractual</t>
  </si>
  <si>
    <t>Remitir comunicación al contratista
Adelantar las acciones necesarias al incumplimiento del contrato</t>
  </si>
  <si>
    <t>Seguimiento a vigencia de pólizas</t>
  </si>
  <si>
    <t xml:space="preserve">Incumplimiento del objeto contractual por parte del contratista </t>
  </si>
  <si>
    <t>Desconocimiento por parte del contratista</t>
  </si>
  <si>
    <t>Falta de seguimiento al cumplimiento del objeto contractual 
Cambio normativos o de fuerza mayor
Imposibilidad de adquisición de insumos o materias primas para cumplir con el objeto.</t>
  </si>
  <si>
    <t>Retraso en ejecución  del contrato 
Daño patrimonial y reputacional</t>
  </si>
  <si>
    <t>Verificación de pólizas de cumplimiento</t>
  </si>
  <si>
    <t>El supervisor dejará constancia de seguimiento de la ejecución del contrato, mediante presentación de informes de supervisión</t>
  </si>
  <si>
    <t># Informes de supervisión</t>
  </si>
  <si>
    <t>Supervisor o Interventor</t>
  </si>
  <si>
    <t>Solicitud del posible incumplimiento del Proceso de Gestión Contractual
Declaración del incumplimiento contractual 
Ejecución de pólizas</t>
  </si>
  <si>
    <t>Informes de Ejecución</t>
  </si>
  <si>
    <t>Riesgo por incumplimiento de las obligaciones contractuales, no cumplimento oportuno de las obligaciones a su cargo</t>
  </si>
  <si>
    <t>Desconocimiento de las obligaciones por parte del contratista</t>
  </si>
  <si>
    <t>Sobredimensión de las obligaciones contratadas
Cambio normativos o de fuerza mayor
Imposibilidad de adquisición de insumos o materias primas para cumplir con la totalidad de las obligaciones</t>
  </si>
  <si>
    <t>Aplicación de medidas sancionatorias y/o penales con imposición de multas en los contratos suscritos</t>
  </si>
  <si>
    <t xml:space="preserve">Asignación de supervisiones a los contratos suscritos 
</t>
  </si>
  <si>
    <t xml:space="preserve">Mala calidad en los entregables establecidos en el contrato </t>
  </si>
  <si>
    <t>Control y supervisión del contrato deficiente
Falta de conocimiento o experticia del supervisor frente a las especificaciones técnicas requeridas</t>
  </si>
  <si>
    <t>Error en el requerimiento de las especificaciones técnicas
Ficha técnica deficiente</t>
  </si>
  <si>
    <t>Afectación en la ejecución contractual e incumplimiento en las metas trazadas</t>
  </si>
  <si>
    <t>La supervisión vigilará la adecuada ejecución de las actividades planteadas durante la ejecución del presente contrato</t>
  </si>
  <si>
    <t>Mediante la verificación técnica realizada por los responsables</t>
  </si>
  <si>
    <t># verificaciones realizadas</t>
  </si>
  <si>
    <t>Remitir comunicación al contratista
Reportar la novedad al Proceso de Gestión Contractual
Activación de pólizas</t>
  </si>
  <si>
    <t>RIESGOS DE CORRUPCIÓN</t>
  </si>
  <si>
    <t>Formulación de estudios previos injustificados y/o con análisis de sector débiles y/o con sesgos en los requerimientos de la necesidad de contratación para favorecimiento de un tercero</t>
  </si>
  <si>
    <t>Falta de claridad en las necesidades de la contratación que se requiere la entidad 
Baja capacidad técnica en la definición de estudios previos</t>
  </si>
  <si>
    <t>Interes de favorecimiento a un tercero</t>
  </si>
  <si>
    <t>Los procesos que surjan en virtud de esos estudios previos pueden irse a desiertos 
Adjudicar un proceso y en la ejecución se pueda presentar un incumplimiento
Investigación y/o sanción disciplinaria y penal
Violación al régimen constitucional y/o legal de inhabilidades e incompatibilidades y conflicto de intereses</t>
  </si>
  <si>
    <t>Revisión de los estudios previos y recomendaciones en aspectos técnicos para que los criterios propicien la pluralidad de oferentes
Revisión de diligenciamiento correcto de formato de conflicto de intereses y registro de información de Personas Expuestas Políticamente (PEP)</t>
  </si>
  <si>
    <t>Socialización de procedimientos y lineamientos referentes al proceso de gestión contractual dirigido a los supervisores y funcionarios, con el fin de mitigar riesgos de corrupción</t>
  </si>
  <si>
    <t># Circulares publicadas</t>
  </si>
  <si>
    <t>Profesional Especializado responsable del Proceso de Gestión Contractual</t>
  </si>
  <si>
    <t>Reportar al Proceso de Gestión Contractual el eventual favorecimiento a terceros
Adelantar las acciones de investigación y sacionatorias correspondientes de tipo disciplinario y penal</t>
  </si>
  <si>
    <t>Generando articulación entre lo técnico y lo jurídico evitando la orientación a un tercero en los requisitos o especificaciones técnicas a contratar</t>
  </si>
  <si>
    <t>Sanciones disciplinarias, fiscales y penales</t>
  </si>
  <si>
    <t>Celebración de contratos sin la aplicación adecuada de cada una de las modalidades de contratación definidas en la Ley</t>
  </si>
  <si>
    <t>Desconocimiento de la normatividad
Falta de capacitación del personal</t>
  </si>
  <si>
    <t>Favorecimiento a un tercero del  personal que participa en el proceso</t>
  </si>
  <si>
    <t>Revisión de las modalidades de contratación previa a la publicación del PAA por el Proceso de Gestión Contractual</t>
  </si>
  <si>
    <t>Verificación de perfiles de personal con conocimientos específicos en Gestión Contractual</t>
  </si>
  <si>
    <t># Abogados Vinculados</t>
  </si>
  <si>
    <t>Directora Administrativa y Financiera</t>
  </si>
  <si>
    <t>Reporte al Proceso de Gestión Contractual
Modificación del Plan de Adquisiciones</t>
  </si>
  <si>
    <t>Consulta legal y jurisprudencial en materia de contratación pública 
 Recomiendaciones y/o los lineamientos de Colombia Compra</t>
  </si>
  <si>
    <t>RIESGOS SOCIALES</t>
  </si>
  <si>
    <t>Planificación, Gestión y Ejecución de Proyectos</t>
  </si>
  <si>
    <t>Dirección de Planificación, Gestión y Ejecución de Proyectos</t>
  </si>
  <si>
    <t xml:space="preserve">Inconformidad de las partes interesadas (población objetivo,  asociados, entre otros).
Desviación de recursos.
Sanciones disciplinarias, fiscales y penales
Incumplimiento en la ejecución del proyecto y metas institucionales
Perdida de legitimidad y confianza en la entidad </t>
  </si>
  <si>
    <t xml:space="preserve">Seguimiento a la estructuración de los proyectos del POAI
Verificación de datos de los proyectos en su fase de estructuración, viabilización, aprobación y ejecución.
Cumplimiento de requisitos por personal idóneo. </t>
  </si>
  <si>
    <t>#Actualización del POAI
#Revisiones de DTS
#Bases de datos de beneficiarios actualizadas</t>
  </si>
  <si>
    <t>Director Técnico 
Profesionales Especializados responsables de los Ejes Estratégicos Funcionario responsable de Proyecto.
Profesional Especializado de apoyo de Banco de Programas y Proyectos</t>
  </si>
  <si>
    <t xml:space="preserve">
Investigación técnica y administrativa toma de decisiones correctivas o sancionatorias 
         Reporte de la situación al ente de control, la alta dirección y entidades vinculadas al proyecto según sea el caso.    
Suspensión de la ejecución del proyectos</t>
  </si>
  <si>
    <t>Asignar un responsable para el seguimiento de reportes.
Verificación de los reportes en los sistemas de seguimiento (DNP o internos).</t>
  </si>
  <si>
    <t>Transferencias desde las cuentas de la entidad , a un tercero no autorizado.</t>
  </si>
  <si>
    <t>Fraude interno</t>
  </si>
  <si>
    <t>Error en los controles establecidos  
Vulnerabilidades en los aplicativos transaccionales</t>
  </si>
  <si>
    <t>Intereses particulares
Presión de un tercero</t>
  </si>
  <si>
    <t>Sanciones legales . 
Afectación del flujo de caja 
Demanda penal a la entidad bancaria.</t>
  </si>
  <si>
    <t>Verificación de  la información de ordenes de pago contra soportes y obligaciones por los responsables del proceso.  Conciliaciones bancarias al día. Sistema de información actualizado.</t>
  </si>
  <si>
    <t xml:space="preserve">Revisiones previas antes de realizar el giro, Conciliaciones bancarias </t>
  </si>
  <si>
    <t xml:space="preserve">Relación de pagos/ Pagos efectuados  ( movimiento cuentas)              # Conciliaciones bancarias elaboradas </t>
  </si>
  <si>
    <t>Profesional responsable de Tesorería</t>
  </si>
  <si>
    <t>Contactar a la entidad bancaria, para aclaración del pago.                              Reporte a la Dirección Administrativa
Tramites legales derivados de la investigación.</t>
  </si>
  <si>
    <t xml:space="preserve">Seguimiento a los portales bancarios.
Seguimiento al sistema de información de los movimientos realizados. </t>
  </si>
  <si>
    <t>Negociación con entidades bancarias , para beneficio propio o de terceros.</t>
  </si>
  <si>
    <t>Asignar la responsabilidad de negociación a un solo funcionario. Falta de conocimiento del funcionario para realizar esta gestión.</t>
  </si>
  <si>
    <t xml:space="preserve">  Falta de estudio de calificación del riesgo de la entidad.</t>
  </si>
  <si>
    <t>Detrimento patrimonial 
Desconfianza del sector financiero frente a la entidad, para adelantar negociaciones. 
Sanciones disciplinario al responsable.</t>
  </si>
  <si>
    <r>
      <t xml:space="preserve">Identificación de las entidades bancarias de acuerdo a la calificación de riesgo.
Revisión y aprobación de las propuestas de las entidades por la alta dirección.
  </t>
    </r>
    <r>
      <rPr>
        <sz val="11"/>
        <color rgb="FFFF0000"/>
        <rFont val="Calibri"/>
        <family val="2"/>
        <scheme val="minor"/>
      </rPr>
      <t xml:space="preserve"> </t>
    </r>
  </si>
  <si>
    <t>Revisar la puntuación de cupos de inversion de las entidades bancarías de las Secretaria de Hacienda Distrital priorzando las mejores puntajes. 
Analizar las entidades bancarias frente a los servicios que prestan y beneficios que podrían otorgar a la entidad, para los depósitos de los recursos financieros de la misma, en aras de garantizar una mayor rentabilidad con un menor riesgo.</t>
  </si>
  <si>
    <t xml:space="preserve"># Revision semestrales </t>
  </si>
  <si>
    <t>Revisar el procedimiento de negociación 
Iniciar investigación disciplinaria al funcionario responsable</t>
  </si>
  <si>
    <t>Conservar los soportes de la negociación físicos y digitales y asegurarse que todos estén debidamente formalizados.</t>
  </si>
  <si>
    <t>Reconocimiento de beneficios tributarios no existentes para favorecimiento a terceros.</t>
  </si>
  <si>
    <t>Error en la liquidación de impuestos aplicables</t>
  </si>
  <si>
    <t>Información inicial del contratista no cumple con las excepciones establecidas por los organismo tributario</t>
  </si>
  <si>
    <t>Sanciones legales y/o disciplinaria</t>
  </si>
  <si>
    <t>Revisión de impuestos aplicables por actividad económica y topes establecidos por la ley (ET)</t>
  </si>
  <si>
    <t>Actualización anual de las tablas con los topes establecidos por la Ley
Actualizacioón tributaria de los responsables</t>
  </si>
  <si>
    <t># Actualizaciones</t>
  </si>
  <si>
    <t>Profesional responsable especialado Financiero</t>
  </si>
  <si>
    <t>Revision y ajuste de montos liquidados para la reliquidacion de los valores aplicados o no aplicados</t>
  </si>
  <si>
    <t xml:space="preserve">Verificación en aplicativo TNS de descuentos 
Documentos soportes para dismunuir las bases de retencion allegados por el personal </t>
  </si>
  <si>
    <t>Reservar u omitir información, de posibles  irregularidades administrativas o actos de corrupción,  en beneficio propio o de un tercero.</t>
  </si>
  <si>
    <t>Falta de profesionalismo y ética del auditor.
Amiguismo con los funcionarios involucrados.</t>
  </si>
  <si>
    <t xml:space="preserve">Perjuicio o detrimento patrimonial para la entidad. 
Sanciones  disciplinarias 
Investigaciones de los organismos de control </t>
  </si>
  <si>
    <t>Informar a todos los funcionarios de la publicación de los informes de Control Interno, para su conocimiento.
Socializar a los funcionarios temas relacionados con las responsabilidades y roles de las oficinas de Control Interno</t>
  </si>
  <si>
    <t>Informes publicados /Informes elaborados en el periodo
Socializaciones realizadas / programadas</t>
  </si>
  <si>
    <t>Denunciar el acto de corrupción o la irregularidad administrativa , frente a la instancia que corresponda.
Tomar las medidas legales correspondientes a la situación detectada.</t>
  </si>
  <si>
    <t>Seguimiento a puntos de control de cada proceso. 
Fomento de la cultura de autocontrol</t>
  </si>
  <si>
    <t>Manipulación de los informes, para mostrar una gestión diferente a la real</t>
  </si>
  <si>
    <t>Intereses particulares o de terceros</t>
  </si>
  <si>
    <t>Falta de profesionalismo y ética del auditor.</t>
  </si>
  <si>
    <t>Toma de decisiones errada
Pérdida de credibilidad institucional 
Sanción disciplinaria</t>
  </si>
  <si>
    <t>Revisión y seguimiento del desarrollo de los informes por parte del líder del proceso. 
Reunión de cierre con el líder del proceso y su Director.</t>
  </si>
  <si>
    <t>Presentación de informes de auditoria al  Comité Institucional de Control Interno.
Publicación de informes</t>
  </si>
  <si>
    <t>No. de Auditorias realizadas/ No de auditorias presentadas al CICCI
N° Informes Publicados</t>
  </si>
  <si>
    <t xml:space="preserve">Solicitar revisión de la información registrada en el informe .
 Sanciones disciplinarias al responsable </t>
  </si>
  <si>
    <t>Envió de corrección o ajustes de informes , a través del correo electrónico para generar la evidencia.</t>
  </si>
  <si>
    <t>Asesor Jurídico</t>
  </si>
  <si>
    <t>RIESGOS DE SEGURIDAD Y SALUD EN EL TRABAJO</t>
  </si>
  <si>
    <t>RIESGOS AMBIENTALES</t>
  </si>
  <si>
    <t>REGIÓN ADMINISTRATIVA DE PLANEACIÓN ESPECIAL - RAPE, REGIÓN CENTRAL</t>
  </si>
  <si>
    <t xml:space="preserve">MATRIZ DE RIESGOS </t>
  </si>
  <si>
    <t>DISTRIBUCIÓN ZONA RIESGOS INHERENTES</t>
  </si>
  <si>
    <t>ZONA DE RIESGOS</t>
  </si>
  <si>
    <t>RANGO DE VALORACIÓN DEL RIESGO</t>
  </si>
  <si>
    <t>RESULTADOS</t>
  </si>
  <si>
    <t>Mitigado o eliminado</t>
  </si>
  <si>
    <t>Asumir y Revisar</t>
  </si>
  <si>
    <t>Reducir, evitar o compartir</t>
  </si>
  <si>
    <t>Reducir, evitar, compartir o transferir</t>
  </si>
  <si>
    <t>TOTAL</t>
  </si>
  <si>
    <t>MATRIZ DE IMPACTO Y PROBABILIDAD DE RIESGOS</t>
  </si>
  <si>
    <t>RESULTADOS RIESGO RESIDUAL</t>
  </si>
  <si>
    <t>Baja=</t>
  </si>
  <si>
    <t>Moderada =</t>
  </si>
  <si>
    <t xml:space="preserve">               Alta     = </t>
  </si>
  <si>
    <t xml:space="preserve">   Extrema  =</t>
  </si>
  <si>
    <t>Riesgos Bajos    =</t>
  </si>
  <si>
    <t>Riesgos Medios =</t>
  </si>
  <si>
    <t xml:space="preserve">Riesgos Altos     = </t>
  </si>
  <si>
    <t>Riesgos Criticos   =</t>
  </si>
  <si>
    <t>Riesgos Bajos=</t>
  </si>
  <si>
    <t>Riesgos Medios=</t>
  </si>
  <si>
    <t>Riesgos Altos=</t>
  </si>
  <si>
    <t>Riesgos Criticos=</t>
  </si>
  <si>
    <t>RIESGOS DE CORRUPCION</t>
  </si>
  <si>
    <t>% DE VALORACIÓN DEL RIESGO</t>
  </si>
  <si>
    <t>Moderada=</t>
  </si>
  <si>
    <t>Alta=</t>
  </si>
  <si>
    <t>Extrema=</t>
  </si>
  <si>
    <t xml:space="preserve"> </t>
  </si>
  <si>
    <t>TIPO DE RIESGO</t>
  </si>
  <si>
    <t>OPCION</t>
  </si>
  <si>
    <t xml:space="preserve">CLASE </t>
  </si>
  <si>
    <t>TIPO</t>
  </si>
  <si>
    <t>ETAPA DE CONTRATACION</t>
  </si>
  <si>
    <t>SI</t>
  </si>
  <si>
    <t>PERIODICIDAD</t>
  </si>
  <si>
    <t>Valoración CAUSAS</t>
  </si>
  <si>
    <t>Suficiencia Evidencias</t>
  </si>
  <si>
    <t xml:space="preserve">GENERAL </t>
  </si>
  <si>
    <t xml:space="preserve">INTERNA </t>
  </si>
  <si>
    <t>PLANEACIÓN</t>
  </si>
  <si>
    <t>Fraude externo</t>
  </si>
  <si>
    <t>NO</t>
  </si>
  <si>
    <t>No se presenta</t>
  </si>
  <si>
    <t>Alto</t>
  </si>
  <si>
    <t>ESPECIFICO</t>
  </si>
  <si>
    <t>DETECTIVO</t>
  </si>
  <si>
    <t>EXTERNA</t>
  </si>
  <si>
    <t>SELECCIÓN</t>
  </si>
  <si>
    <t>QUINCENAL</t>
  </si>
  <si>
    <t>Mejoró</t>
  </si>
  <si>
    <t>Medio</t>
  </si>
  <si>
    <t>CORRECTIVO</t>
  </si>
  <si>
    <t>INTERNA / EXTERNA</t>
  </si>
  <si>
    <t>CONTRATACIÓN</t>
  </si>
  <si>
    <t>Fallas tecnológicas</t>
  </si>
  <si>
    <t>Continua Igual</t>
  </si>
  <si>
    <t>Bajo</t>
  </si>
  <si>
    <t>EJECUCIÓN</t>
  </si>
  <si>
    <t>Relaciones laborales</t>
  </si>
  <si>
    <t>BIMENSUAL</t>
  </si>
  <si>
    <t>Empeoró</t>
  </si>
  <si>
    <t>Ninguno</t>
  </si>
  <si>
    <t>Usuarios, productos y prácticas</t>
  </si>
  <si>
    <t>Sin Valoración</t>
  </si>
  <si>
    <t>Daños a activos fijos/eventos externos</t>
  </si>
  <si>
    <t>RIESGOS ECONOMICOS</t>
  </si>
  <si>
    <t>1,2,3</t>
  </si>
  <si>
    <t>RIESGOS DE LA NATURALEZA</t>
  </si>
  <si>
    <t>RIESGOS DE IMAGEN INSTITUCIONAL</t>
  </si>
  <si>
    <t>RIESGOS POLITICOS</t>
  </si>
  <si>
    <t xml:space="preserve">TIPO DE CONTROL </t>
  </si>
  <si>
    <t>zona de riesgo</t>
  </si>
  <si>
    <t>bajo</t>
  </si>
  <si>
    <t xml:space="preserve">baja </t>
  </si>
  <si>
    <t>medio</t>
  </si>
  <si>
    <t xml:space="preserve">moderada </t>
  </si>
  <si>
    <t>ZONA RESIDUAL</t>
  </si>
  <si>
    <t>alto</t>
  </si>
  <si>
    <t>alta</t>
  </si>
  <si>
    <t>BAJO: Mitigado o eliminado</t>
  </si>
  <si>
    <t>critico</t>
  </si>
  <si>
    <t>extrema</t>
  </si>
  <si>
    <t>MODERADO: Asumir y Revisar</t>
  </si>
  <si>
    <t>ALTO: Reducir, evitar o compartir</t>
  </si>
  <si>
    <t>EXTREMO: Reducir, evitar, compartir o transferir</t>
  </si>
  <si>
    <t>CONTROL DOCUMENTADO</t>
  </si>
  <si>
    <t>SIN DOCUMENTAR</t>
  </si>
  <si>
    <t>Seleccione..</t>
  </si>
  <si>
    <t>Depacho de Gerencia /
Oficina Asesora de Planeación Institucional</t>
  </si>
  <si>
    <t>PROCESO</t>
  </si>
  <si>
    <t>Seleccione Proceso...</t>
  </si>
  <si>
    <t>Primero seleccione el Proceso</t>
  </si>
  <si>
    <t>RIESGOS POR PROCESO</t>
  </si>
  <si>
    <t>OTROS RIESGOS DEL PROCESO</t>
  </si>
  <si>
    <t xml:space="preserve">Responsable </t>
  </si>
  <si>
    <t>Gerente</t>
  </si>
  <si>
    <t>Director Administrativo y Financiero</t>
  </si>
  <si>
    <t>Director Técnico</t>
  </si>
  <si>
    <t xml:space="preserve">Jefe de Oficina Asesora </t>
  </si>
  <si>
    <t>Profesional Especializado</t>
  </si>
  <si>
    <t>Profesional Universitario</t>
  </si>
  <si>
    <t>Técnico Administrativo</t>
  </si>
  <si>
    <t>Profesional Especializado / Técnico Administrativo</t>
  </si>
  <si>
    <t>TOTAL RIESGOS</t>
  </si>
  <si>
    <t xml:space="preserve">Falta de personal experimentado en la estructuración de programas y proyectos
Implementación incorrecta de la metodología para la estructuración de programas o proyectos de inversión de entidades públicas </t>
  </si>
  <si>
    <t>Error humano 
Insufienciencia de recursos asignados al proyecto
Sobredimención de los objetivos o metas del programa y/o proyecto formulado</t>
  </si>
  <si>
    <t>Actualización del Manual de Banco de Programas y Proyectos y su reglamentación
Mesas técnicas de verificación entre la Dirección de Planificación, Gestión y Ejecución de Proyectos y la Oficina Asesora de Planeación Institucional</t>
  </si>
  <si>
    <t>Capacitación del personal para la aplicación correcta de la metodologías basadas en las necesidades reales de la entidad con respecto el banco de programas y proyectos
Reuniones de viabilidad y validación de programas y proyectos estructurados</t>
  </si>
  <si>
    <t># Capacitaciones realizadas
# Reunión</t>
  </si>
  <si>
    <t xml:space="preserve">Oficina Asesora de Planeación Institucional
Dirección de Planificación, Gestión y Ejecución de proyectos </t>
  </si>
  <si>
    <t>Compartido con la DT - Revisar Zona Riesgo Inherente</t>
  </si>
  <si>
    <t>Favorecimiento a  terceros, ajenos a la población objetivo identificada en los proyectos de inversión, que gestiona la entidad</t>
  </si>
  <si>
    <t>Intereses personales o particulares.
Coacción de terceros.</t>
  </si>
  <si>
    <t>Error en la identificación de la población objetivo. 
Vinculación de actores que no cumplan con los requisitos determinados por el proyecto.
Falta de información o desconocimiento de datos técnicos,  registrados en los documentos de estructuración del proyecto.</t>
  </si>
  <si>
    <t>Monitoreo a la estructuración de Programas y Proyectos
Revisión del Banco de Programas y Proyectos por la Alta Dirección y la Junta Directiva
Seguimiento a la ejecución de los Proyectos de Inversión Interna y/o Externa (interventorías, informes de ejecución).
Revisión de diligenciamiento correcto de formato de conflicto de intereses y registro de información de Personas Expuestas Políticamente (PEP) de personal vinculado a la ejecución de proyectos de inversión de la entidad</t>
  </si>
  <si>
    <t>MATRIZ DE RIESGOS INTEGRADA - AVANCE ACTUALIZACIÓN 2021</t>
  </si>
  <si>
    <t xml:space="preserve">Omisión de Información a las partes interesadas (entidades asociadas, actores de interés y ciudadanos) </t>
  </si>
  <si>
    <t>Favorecimiento a terceros en la gestión de solicitudes y requerimientos</t>
  </si>
  <si>
    <t>Afectación de la imagen reputacional 
Investigaciones administrativas y disciplinarias</t>
  </si>
  <si>
    <t>Pérdida de la integridad y confiabilidad de la información
Favorecimiento propio o a terceros
Implicaciones legales a la entidad y/o entidades asociadas</t>
  </si>
  <si>
    <t>Registro de PQRSD
Informe consolidado de PQRSD</t>
  </si>
  <si>
    <t xml:space="preserve">Profesional Especializado responsable de Gestión Documental y Servicio al Ciudadano y/o apoyo a la Ventanilla Única </t>
  </si>
  <si>
    <t>Requerimiento administrativo al responsable de la omisión de la información para identificar las causas
Contactar al usuario para resolver el requerimiento</t>
  </si>
  <si>
    <t>Reportes del sistema
Seguimiento a la ejecución del proceso</t>
  </si>
  <si>
    <t xml:space="preserve"># de reportes generados </t>
  </si>
  <si>
    <t>Identificar y ajustar las falencias dentro de los controles de los procedimientos asociados
Requerimiento disciplinario al responsable vinculado</t>
  </si>
  <si>
    <t>Seguimiento a los controles del sistema por parte de Control Interno</t>
  </si>
  <si>
    <t xml:space="preserve">Uso indebido de la información electrónica  por parte del personal  para lograr el beneficio propio o de un tercero.
</t>
  </si>
  <si>
    <t xml:space="preserve"> Reporte de situación a las instancias competentes.
Hacer efectiva la cláusula de confidencialidad y manejo de la información
Proceder a la investigación administrativa.</t>
  </si>
  <si>
    <t>Incumplimiento de metas institucionales
Perdida deliberada de recursos 
Implicaciones legales a la entidad y/o entidades asociadas</t>
  </si>
  <si>
    <t>Aplicación del instrumento de registro de proyectos de inversión en el Banco de Programas y Proyectos.
Verificación de los proyectos aprobados contra los recursos asignados desde el Plan de Acción Integrado</t>
  </si>
  <si>
    <t># de Proyectos Viabilizados / # de Proyectos Presentados</t>
  </si>
  <si>
    <t>Profesional Especializado responsable de Banco de Programas y Proyectos</t>
  </si>
  <si>
    <t>Reporte a la Dirección Administrativa y Financiera para verificación de posibles apropiaciones
Reportar a la Junta Directiva para tomar las medidas correctivas.
Citar a la comisión de presupuesto</t>
  </si>
  <si>
    <t>Seguimiento a la asignación presupuestal ( TNS).
Monitoreo periódico a la ejecución de proyectos.
Seguimiento a la formalización de la aprobación de presupuesto</t>
  </si>
  <si>
    <t>No ingreso de bienes muebles e inmuebles al inventario de la entidad</t>
  </si>
  <si>
    <t>Daño de bienes - Detrimento patrimonial
Afectación de la prestación del servicio para fines institucionales
Sanciones disciplinarias, fiscales y penales</t>
  </si>
  <si>
    <t>Asignación de responsable de bienes con la actualización de inventario</t>
  </si>
  <si>
    <t>Identificación de las características del bien
Verificación de las causas e indagación administrativa</t>
  </si>
  <si>
    <t>Verificación del correcto funcionamiento del módulo de inventario de TNS</t>
  </si>
  <si>
    <t>Verificación de las causas e indagación administrativa
Reporte a las instancias correspondientes.</t>
  </si>
  <si>
    <t>Verificación del correcto funcionamiento del módulo de inventario de TNS
Mesa de Ayuda - Helpdesk</t>
  </si>
  <si>
    <t>Desconocimiento de los hechos regionales y los Planes Estratégicos de la entidad</t>
  </si>
  <si>
    <t xml:space="preserve">Aprobación de proyectos de inversión por la Junta Directiva
Revisión del Anteproyecto de presupuesto por la Comisión de Presupuesto integrada por (Secretarías de Hacienda de las entidades asociadas y un miembro del Consejo Directivo) verificación destinación correcta de los recursos. </t>
  </si>
  <si>
    <t>Alteración de la información física o electrónica (técnica y administrativa) por parte de los colaboradores de los  procesos en favorecimiento de un tercero.</t>
  </si>
  <si>
    <t>Intereses personales o particulares</t>
  </si>
  <si>
    <t xml:space="preserve">
Desconocimiento del procedimiento o protocolos establecidos</t>
  </si>
  <si>
    <t>Desconocimiento del procedimiento</t>
  </si>
  <si>
    <t>Posibilidad de destinar de forma indebida de recursos públicos para financiación de proyectos que no respondan a la misión de la entidad.</t>
  </si>
  <si>
    <t xml:space="preserve">Desconocimiento de las normas de auditoría generalmente aceptadas.
</t>
  </si>
  <si>
    <t>Falta de reporte por parte del supervisor ante la Dirección Administrativa y Financiera para legalización de inventario</t>
  </si>
  <si>
    <t>Desactualización del inventario
No pago de las obligaciones contractuales sobre los bienes muebles o inmuebles adquiridos
Pérdida de los bienes muebles o inmuebles 
No aseguramiento de los bienes 
Sanciones disciplinarias, fiscales y penales</t>
  </si>
  <si>
    <t xml:space="preserve">
Verificación del supervisor de cumplimiento de especificaciones técnicas para pago 
Actualización del aplicativo TNS - Modulo Activos Fijos y Almacén
Conciliación mensual de depreciación de bienes del inventario </t>
  </si>
  <si>
    <t>Seguimiento de la actualización del inventario de la entidad (semestral)
El encargado financiero debe solicitar al supervisor el ingreso a almacén de los bienes adquiridos (cada vez que se realice la adquisición).</t>
  </si>
  <si>
    <t xml:space="preserve"> Núm sgtos realizados/sobre los programados
Num de docu de ingresos/Núm de orden de compras o suminsitro que requieran ingreso</t>
  </si>
  <si>
    <t xml:space="preserve">Profesional de Bienes y Servicios y el supervisor para la aegunda acción
</t>
  </si>
  <si>
    <t>Uso de bienes públicos para finalidades no institucionales (proselitismo político, préstamo particular sin causa contractual, entre otros)</t>
  </si>
  <si>
    <t>Actualización del reporte de inventario (semestral)
Seguimiento préstamos de equipos audiovisuales y GPS de la entidad (mensual)</t>
  </si>
  <si>
    <t>Número de contorles ejecutados/número de controles establecidos</t>
  </si>
  <si>
    <t>Profesional de Bienes y Servicios
Profesional de Gestión de TIC
Funcionario responsable de los bienes</t>
  </si>
  <si>
    <t>Falta de idoneidad y ética del personal</t>
  </si>
  <si>
    <t>Intereses particulares</t>
  </si>
  <si>
    <t xml:space="preserve">Actividades de
capacitación y sensibilización en
 atención al ciudadano
Verificación de la información
por parte de los responsables
de proceso. </t>
  </si>
  <si>
    <t xml:space="preserve"># de capacitaciones y socializaciones realizadas/ # capacitaciones y socializaciones programadas
# de requerimiento tramitados/# de requerimientos recibidos </t>
  </si>
  <si>
    <t>Uso adecuado y seguimiento al sistema de información</t>
  </si>
  <si>
    <t>Dilación de procesos
Afectación de la imagen reputacional 
Investigaciones administrativas y disciplinarias</t>
  </si>
  <si>
    <t>Registro de solicitudes y requerimientos en herramienta dispuesta para ello
Ejecución de acciones de control del proceso</t>
  </si>
  <si>
    <t>Insuficiencia de espacios físicos para almacenamiento de archivos
Medidas inadecuadas de seguridad y acceso a la información en los archivos de la entidad</t>
  </si>
  <si>
    <t>Falta de ética e idoneidad del personal involucrado</t>
  </si>
  <si>
    <t>Registro y control de préstamo expedientes
Asignación de responsables en el manejo de la información por proceso
Implementación de la categorización de la información clasificada y reservada</t>
  </si>
  <si>
    <t>Socialización del Programa de Gestión documental - PGD 
                                                                                                                             Revisión aleatoria de expedientes de la entidad teniendo en cuenta FUID y la aplicación de las TRD</t>
  </si>
  <si>
    <t># Socializaciones realizadas/ # de socializaciones programadas
# de expedientes revisados y registrados en FUID</t>
  </si>
  <si>
    <t>Recuperar o reconstruir el documento original o reporte de anulación de la información adulterada.
 Tomar las medidas legales correspondientes a la situación detectada</t>
  </si>
  <si>
    <t>Adecuación del espacio del archivo central para seguridad de acceso y conservación de los documentos.
Evaluar pertinencia de la digitalización de la totalidad de los expedientes</t>
  </si>
  <si>
    <t>Ejecución y
administración de
procesos</t>
  </si>
  <si>
    <t>Fallas tecnológicas
Fraude interno</t>
  </si>
  <si>
    <t>Acceso a información privilegiada
Interés particular</t>
  </si>
  <si>
    <t>Falta de idoneidad y ética del personal
Sistemas de información con deficientes controles de seguridad
Coacción por terceros</t>
  </si>
  <si>
    <t>Favorecimiento personal o a terceros 
Información no íntegra y/o disponible para la toma de decisiones
Fuga de información</t>
  </si>
  <si>
    <t>Socialización de políticas de seguridad de la información
Implementación de controles técnicos a plataforma tecnológica institucional</t>
  </si>
  <si>
    <t>Jornadas de sensibilización en seguridad de la información
Seguimiento a las alertas de acceso no autorizado a los sistemas de información.
Articulación con los procesos que tienen asignado el manejo de sistemas de la información.</t>
  </si>
  <si>
    <t># Jornadas de socialización realizadas/#Jornadas de socialización planeadas
# Controles realizadas/# Controles proyectados</t>
  </si>
  <si>
    <t>Socialización de los informes de auditoría o de seguimiento al Gerente y encargados de los procesos.
Publicación de informes en la página institucional para garantizar el acceso a la información a los servidores públicos y a los interesados en general.</t>
  </si>
  <si>
    <t xml:space="preserve">Implementación de la política en seguridad de la información (Manual)
Aseguramiento técnico de los sistemas de información. (Automático)
</t>
  </si>
  <si>
    <t>ESCALA DE VALORACIÓN DE RIESGOS DE GESTIÓN POR PROCESOS</t>
  </si>
  <si>
    <t>Fuente:</t>
  </si>
  <si>
    <t>https://www.funcionpublica.gov.co/web/eva/biblioteca-virtual/-/document_library/bGsp2IjUBdeu/view_file/34316499</t>
  </si>
  <si>
    <t xml:space="preserve">Frecuencia de la Actividad </t>
  </si>
  <si>
    <t xml:space="preserve">Descripción </t>
  </si>
  <si>
    <t xml:space="preserve">Muy Baja </t>
  </si>
  <si>
    <t>Baja</t>
  </si>
  <si>
    <t xml:space="preserve">Media </t>
  </si>
  <si>
    <t>Alta</t>
  </si>
  <si>
    <t xml:space="preserve">Muy Alta </t>
  </si>
  <si>
    <t>La actividad que conlleva el riesgo se ejecuta como máximos 2 veces por año</t>
  </si>
  <si>
    <t xml:space="preserve">La actividad que conlleva el riesgo se ejecuta de 3 a 24 veces por año </t>
  </si>
  <si>
    <t>La actividad que conlleva el riesgo se ejecuta de 24 a 500 veces por año</t>
  </si>
  <si>
    <t>La actividad que conlleva el riesgo se ejecuta mínimo 500 veces al año y máximo 5000 veces por año</t>
  </si>
  <si>
    <t xml:space="preserve">La actividad que conlleva el riesgo se ejecuta más de 5000 veces por año </t>
  </si>
  <si>
    <t>MEDICION DE PROBABILIDAD</t>
  </si>
  <si>
    <t>Afectación Económica</t>
  </si>
  <si>
    <t>Reputacional</t>
  </si>
  <si>
    <t xml:space="preserve">Afectación menor a 10 SMLMV . </t>
  </si>
  <si>
    <t xml:space="preserve">Entre 10 y 50 SMLMV </t>
  </si>
  <si>
    <t>Entre 50 y 100 SMLMV</t>
  </si>
  <si>
    <t xml:space="preserve">Entre 100 y 500 SMLMV </t>
  </si>
  <si>
    <t xml:space="preserve">Mayor a 500 SMLMV </t>
  </si>
  <si>
    <t>El riesgo afecta la imagen de la entidad internamente, de conocimiento general nivel interno, de junta directiva y accionistas y/o de proveedores.</t>
  </si>
  <si>
    <t>El riesgo afecta la imagen de algún área de la organización.</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</si>
  <si>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</si>
  <si>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</si>
  <si>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</si>
  <si>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MATRIZ DE RIESGOS INTEGRADA 2022.V.1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</si>
</sst>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quot;_-;\-* #,##0.00\ &quot;€&quot;_-;_-* &quot;-&quot;??\ &quot;€&quot;_-;_-@_-"/>
    <numFmt numFmtId="165" formatCode="_ [$€-2]\ * #,##0.00_ ;_ [$€-2]\ * \-#,##0.00_ ;_ [$€-2]\ * &quot;-&quot;??_ "/>
    <numFmt numFmtId="166" formatCode="&quot;$&quot;\ #,##0.00"/>
    <numFmt numFmtId="167" formatCode="_ * #,##0_ ;_ * \-#,##0_ ;_ * &quot;-&quot;_ ;_ @_ "/>
    <numFmt numFmtId="168" formatCode="_ * #,##0.000_ ;_ * \-#,##0.000_ ;_ * &quot;-&quot;??_ ;_ @_ "/>
    <numFmt numFmtId="169" formatCode="_ * #,##0.00_ ;_ * \-#,##0.00_ ;_ * &quot;-&quot;??_ ;_ @_ "/>
    <numFmt numFmtId="170" formatCode="_-&quot;$&quot;* #,##0_-;\-&quot;$&quot;* #,##0_-;_-&quot;$&quot;* &quot;-&quot;??_-;_-@_-"/>
    <numFmt numFmtId="171" formatCode="_ &quot;$&quot;\ * #,##0.00_ ;_ &quot;$&quot;\ * \-#,##0.00_ ;_ &quot;$&quot;\ * &quot;-&quot;??_ ;_ @_ "/>
    <numFmt numFmtId="173" formatCode="d/mm/yyyy;@"/>
  </numFmts>
  <fonts count="5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1"/>
      <color theme="1"/>
      <name val="Calibri"/>
      <family val="2"/>
      <scheme val="minor"/>
    </font>
    <font>
      <sz val="9"/>
      <color theme="1"/>
      <name val="Arial"/>
      <family val="2"/>
    </font>
    <font>
      <b/>
      <sz val="9"/>
      <color theme="1"/>
      <name val="Arial"/>
      <family val="2"/>
    </font>
    <font>
      <b/>
      <sz val="18"/>
      <color theme="3"/>
      <name val="Calibri"/>
      <family val="2"/>
      <scheme val="minor"/>
    </font>
    <font>
      <sz val="10"/>
      <color theme="1"/>
      <name val="Arial"/>
      <family val="2"/>
    </font>
    <font>
      <b/>
      <sz val="11"/>
      <color theme="1"/>
      <name val="Calibri"/>
      <family val="2"/>
      <scheme val="minor"/>
    </font>
    <font>
      <b/>
      <sz val="16"/>
      <color theme="4"/>
      <name val="Calibri"/>
      <family val="2"/>
      <scheme val="minor"/>
    </font>
    <font>
      <b/>
      <sz val="10"/>
      <color theme="1"/>
      <name val="Arial"/>
      <family val="2"/>
    </font>
    <font>
      <b/>
      <sz val="18"/>
      <color theme="0"/>
      <name val="Calibri"/>
      <family val="2"/>
      <scheme val="minor"/>
    </font>
    <font>
      <b/>
      <sz val="12"/>
      <color theme="3"/>
      <name val="Calibri"/>
      <family val="2"/>
      <scheme val="minor"/>
    </font>
    <font>
      <sz val="9"/>
      <color theme="1"/>
      <name val="Calibri"/>
      <family val="2"/>
      <scheme val="minor"/>
    </font>
    <font>
      <b/>
      <sz val="9"/>
      <color theme="1"/>
      <name val="Calibri"/>
      <family val="2"/>
      <scheme val="minor"/>
    </font>
    <font>
      <b/>
      <sz val="16"/>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1"/>
      <color rgb="FF0070C0"/>
      <name val="Calibri"/>
      <family val="2"/>
      <scheme val="minor"/>
    </font>
    <font>
      <b/>
      <sz val="14"/>
      <name val="Calibri"/>
      <family val="2"/>
      <scheme val="minor"/>
    </font>
    <font>
      <b/>
      <sz val="14"/>
      <color rgb="FF0070C0"/>
      <name val="Calibri"/>
      <family val="2"/>
      <scheme val="minor"/>
    </font>
    <font>
      <b/>
      <sz val="16"/>
      <color rgb="FF0070C0"/>
      <name val="Calibri"/>
      <family val="2"/>
      <scheme val="minor"/>
    </font>
    <font>
      <i/>
      <sz val="11"/>
      <color indexed="8"/>
      <name val="Calibri"/>
      <family val="2"/>
      <scheme val="minor"/>
    </font>
    <font>
      <b/>
      <sz val="18"/>
      <color theme="9" tint="-0.249977111117893"/>
      <name val="Calibri"/>
      <family val="2"/>
      <scheme val="minor"/>
    </font>
    <font>
      <b/>
      <sz val="16"/>
      <color theme="9" tint="-0.249977111117893"/>
      <name val="Calibri"/>
      <family val="2"/>
      <scheme val="minor"/>
    </font>
    <font>
      <sz val="8"/>
      <color theme="1"/>
      <name val="Arial"/>
      <family val="2"/>
    </font>
    <font>
      <sz val="11"/>
      <color rgb="FFFF0000"/>
      <name val="Calibri"/>
      <family val="2"/>
      <scheme val="minor"/>
    </font>
    <font>
      <b/>
      <sz val="14"/>
      <color theme="3"/>
      <name val="Calibri"/>
      <family val="2"/>
      <scheme val="minor"/>
    </font>
    <font>
      <sz val="9"/>
      <name val="Arial"/>
      <family val="2"/>
    </font>
    <font>
      <u/>
      <sz val="11"/>
      <color theme="10"/>
      <name val="Calibri"/>
      <family val="2"/>
      <scheme val="minor"/>
    </font>
    <font>
      <b/>
      <sz val="18"/>
      <color rgb="FF002060"/>
      <name val="Arial"/>
      <family val="2"/>
    </font>
    <font>
      <sz val="11"/>
      <color theme="1"/>
      <name val="Arial"/>
      <family val="2"/>
    </font>
    <font>
      <sz val="16"/>
      <color indexed="8"/>
      <name val="Arial"/>
      <family val="2"/>
    </font>
    <font>
      <b/>
      <sz val="12"/>
      <color theme="1"/>
      <name val="Arial"/>
      <family val="2"/>
    </font>
    <font>
      <b/>
      <sz val="8"/>
      <color theme="1"/>
      <name val="Arial"/>
      <family val="2"/>
    </font>
    <font>
      <b/>
      <sz val="9"/>
      <color indexed="8"/>
      <name val="Arial"/>
      <family val="2"/>
    </font>
    <font>
      <u/>
      <sz val="11"/>
      <color theme="10"/>
      <name val="Arial"/>
      <family val="2"/>
    </font>
    <font>
      <sz val="8"/>
      <color indexed="8"/>
      <name val="Arial"/>
      <family val="2"/>
    </font>
    <font>
      <i/>
      <sz val="11"/>
      <color indexed="8"/>
      <name val="Arial"/>
      <family val="2"/>
    </font>
    <font>
      <b/>
      <sz val="9"/>
      <color indexed="81"/>
      <name val="Tahoma"/>
      <family val="2"/>
    </font>
    <font>
      <sz val="9"/>
      <color indexed="81"/>
      <name val="Tahoma"/>
      <family val="2"/>
    </font>
    <font>
      <sz val="11"/>
      <color indexed="8"/>
      <name val="Calibri"/>
      <family val="2"/>
    </font>
    <font>
      <sz val="11"/>
      <color indexed="8"/>
      <name val="Cambria"/>
      <family val="2"/>
      <scheme val="major"/>
    </font>
    <font>
      <b/>
      <sz val="36"/>
      <color rgb="FF002060"/>
      <name val="Cambria"/>
      <family val="2"/>
      <scheme val="major"/>
    </font>
    <font>
      <b/>
      <sz val="11"/>
      <name val="Calibri"/>
      <family val="2"/>
      <scheme val="minor"/>
    </font>
  </fonts>
  <fills count="24">
    <fill>
      <patternFill patternType="none"/>
    </fill>
    <fill>
      <patternFill patternType="gray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ternFill>
    </fill>
    <fill>
      <patternFill patternType="solid">
        <fgColor rgb="FFF79646"/>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rgb="FF002060"/>
        <bgColor indexed="64"/>
      </patternFill>
    </fill>
    <fill>
      <patternFill patternType="solid">
        <fgColor rgb="FFFFDDEE"/>
        <bgColor indexed="64"/>
      </patternFill>
    </fill>
    <fill>
      <patternFill patternType="solid">
        <fgColor theme="5" tint="0.39997558519241921"/>
        <bgColor indexed="64"/>
      </patternFill>
    </fill>
    <fill>
      <patternFill patternType="solid">
        <fgColor rgb="FF00B05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s>
  <cellStyleXfs count="63">
    <xf numFmtId="0" fontId="0" fillId="0" borderId="0"/>
    <xf numFmtId="0" fontId="13" fillId="0" borderId="0"/>
    <xf numFmtId="165"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70"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xf numFmtId="0" fontId="15"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10"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7"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43" fillId="0" borderId="0" applyNumberFormat="0" applyFill="0" applyBorder="0" applyAlignment="0" applyProtection="0"/>
    <xf numFmtId="0" fontId="55" fillId="0" borderId="0" applyNumberFormat="0" applyFill="0" applyBorder="0" applyProtection="0"/>
  </cellStyleXfs>
  <cellXfs count="389">
    <xf numFmtId="0" fontId="0" fillId="0" borderId="0" xfId="0"/>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0" fillId="8" borderId="0" xfId="0" applyFill="1"/>
    <xf numFmtId="0" fontId="0" fillId="9" borderId="0" xfId="0" applyFill="1"/>
    <xf numFmtId="0" fontId="18" fillId="0" borderId="1" xfId="0" applyFont="1" applyBorder="1" applyAlignment="1">
      <alignment vertical="center" wrapText="1"/>
    </xf>
    <xf numFmtId="0" fontId="0" fillId="8" borderId="1" xfId="0" applyFill="1" applyBorder="1" applyAlignment="1">
      <alignment horizontal="center" vertical="center"/>
    </xf>
    <xf numFmtId="0" fontId="0" fillId="2" borderId="1" xfId="0" applyFill="1" applyBorder="1" applyAlignment="1">
      <alignment horizontal="center" vertical="center"/>
    </xf>
    <xf numFmtId="0" fontId="17" fillId="6" borderId="0" xfId="0" applyFont="1" applyFill="1" applyAlignment="1">
      <alignment horizontal="center" vertical="center" wrapText="1"/>
    </xf>
    <xf numFmtId="0" fontId="17" fillId="4"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3" borderId="3" xfId="0" applyFont="1" applyFill="1" applyBorder="1" applyAlignment="1">
      <alignment vertical="center" wrapText="1"/>
    </xf>
    <xf numFmtId="0" fontId="0" fillId="8" borderId="15" xfId="0" applyFill="1" applyBorder="1" applyAlignment="1">
      <alignment horizontal="center" vertical="center"/>
    </xf>
    <xf numFmtId="0" fontId="23" fillId="3" borderId="2" xfId="0" applyFont="1" applyFill="1" applyBorder="1" applyAlignment="1">
      <alignment vertical="center" wrapText="1"/>
    </xf>
    <xf numFmtId="0" fontId="23" fillId="4" borderId="0" xfId="0" applyFont="1" applyFill="1" applyAlignment="1">
      <alignment horizontal="right" vertical="center" wrapText="1"/>
    </xf>
    <xf numFmtId="0" fontId="23" fillId="4" borderId="0" xfId="0" applyFont="1" applyFill="1" applyAlignment="1">
      <alignment horizontal="center" vertical="center" wrapText="1"/>
    </xf>
    <xf numFmtId="9" fontId="23" fillId="4" borderId="0" xfId="29" applyFont="1" applyFill="1" applyBorder="1" applyAlignment="1">
      <alignment horizontal="left" vertical="center" wrapText="1"/>
    </xf>
    <xf numFmtId="0" fontId="17" fillId="5" borderId="0" xfId="0" applyFont="1" applyFill="1" applyAlignment="1">
      <alignment vertical="center" wrapText="1"/>
    </xf>
    <xf numFmtId="0" fontId="23" fillId="5" borderId="0" xfId="0" applyFont="1" applyFill="1" applyAlignment="1">
      <alignment vertical="center" wrapText="1"/>
    </xf>
    <xf numFmtId="9" fontId="23" fillId="5" borderId="0" xfId="29" applyFont="1" applyFill="1" applyBorder="1" applyAlignment="1">
      <alignment horizontal="left" vertical="center" wrapText="1"/>
    </xf>
    <xf numFmtId="0" fontId="23" fillId="6" borderId="11" xfId="0" applyFont="1" applyFill="1" applyBorder="1" applyAlignment="1">
      <alignment horizontal="right" vertical="center" wrapText="1"/>
    </xf>
    <xf numFmtId="9" fontId="23" fillId="6" borderId="8" xfId="29" applyFont="1" applyFill="1" applyBorder="1" applyAlignment="1">
      <alignment horizontal="left" vertical="center" wrapText="1"/>
    </xf>
    <xf numFmtId="0" fontId="26" fillId="10" borderId="0" xfId="0" applyFont="1" applyFill="1" applyAlignment="1">
      <alignment vertical="center" wrapText="1"/>
    </xf>
    <xf numFmtId="0" fontId="9" fillId="0" borderId="0" xfId="0" applyFont="1"/>
    <xf numFmtId="0" fontId="31" fillId="11" borderId="0" xfId="31" applyFont="1" applyFill="1" applyAlignment="1" applyProtection="1">
      <alignment horizontal="center" vertical="center" wrapText="1"/>
      <protection hidden="1"/>
    </xf>
    <xf numFmtId="0" fontId="9" fillId="0" borderId="0" xfId="0" applyFont="1" applyAlignment="1">
      <alignment horizontal="center" vertical="center"/>
    </xf>
    <xf numFmtId="0" fontId="21" fillId="0" borderId="0" xfId="0" applyFont="1" applyAlignment="1">
      <alignment horizontal="center" vertical="center" wrapText="1"/>
    </xf>
    <xf numFmtId="0" fontId="21" fillId="7" borderId="1" xfId="0" applyFont="1" applyFill="1" applyBorder="1" applyAlignment="1">
      <alignment horizontal="center" vertical="center"/>
    </xf>
    <xf numFmtId="0" fontId="31" fillId="12" borderId="1" xfId="31" applyFont="1" applyFill="1" applyBorder="1" applyAlignment="1" applyProtection="1">
      <alignment vertical="center" wrapText="1"/>
      <protection hidden="1"/>
    </xf>
    <xf numFmtId="0" fontId="31" fillId="11" borderId="1" xfId="31" applyFont="1" applyFill="1" applyBorder="1" applyAlignment="1" applyProtection="1">
      <alignment horizontal="center" vertical="center" wrapText="1"/>
      <protection hidden="1"/>
    </xf>
    <xf numFmtId="0" fontId="31" fillId="4" borderId="1" xfId="31" applyFont="1" applyFill="1" applyBorder="1" applyAlignment="1" applyProtection="1">
      <alignment vertical="center" wrapText="1"/>
      <protection hidden="1"/>
    </xf>
    <xf numFmtId="0" fontId="31" fillId="13" borderId="1" xfId="31" applyFont="1" applyFill="1" applyBorder="1" applyAlignment="1" applyProtection="1">
      <alignment vertical="center" wrapText="1"/>
      <protection hidden="1"/>
    </xf>
    <xf numFmtId="0" fontId="31" fillId="6" borderId="1" xfId="31" applyFont="1" applyFill="1" applyBorder="1" applyAlignment="1" applyProtection="1">
      <alignment vertical="center" wrapText="1"/>
      <protection hidden="1"/>
    </xf>
    <xf numFmtId="0" fontId="32" fillId="0" borderId="0" xfId="0" applyFont="1"/>
    <xf numFmtId="0" fontId="29" fillId="14" borderId="1" xfId="31" applyFont="1" applyFill="1" applyBorder="1" applyAlignment="1" applyProtection="1">
      <alignment horizontal="center" vertical="center"/>
      <protection hidden="1"/>
    </xf>
    <xf numFmtId="0" fontId="9" fillId="10" borderId="0" xfId="0" applyFont="1" applyFill="1"/>
    <xf numFmtId="0" fontId="9" fillId="10" borderId="0" xfId="1" applyFont="1" applyFill="1" applyAlignment="1">
      <alignment horizontal="center" vertical="center" wrapText="1"/>
    </xf>
    <xf numFmtId="0" fontId="9" fillId="10" borderId="0" xfId="1" applyFont="1" applyFill="1"/>
    <xf numFmtId="0" fontId="9" fillId="10" borderId="0" xfId="1" applyFont="1" applyFill="1" applyAlignment="1">
      <alignment vertical="center" wrapText="1"/>
    </xf>
    <xf numFmtId="0" fontId="9" fillId="10" borderId="0" xfId="1" applyFont="1" applyFill="1" applyAlignment="1">
      <alignment horizontal="justify" vertical="center" wrapText="1"/>
    </xf>
    <xf numFmtId="9" fontId="23" fillId="3" borderId="9" xfId="29" applyFont="1" applyFill="1" applyBorder="1" applyAlignment="1">
      <alignment horizontal="left" vertical="center" wrapText="1"/>
    </xf>
    <xf numFmtId="0" fontId="21" fillId="0" borderId="0" xfId="0" applyFont="1" applyAlignment="1">
      <alignment vertical="center" wrapText="1"/>
    </xf>
    <xf numFmtId="0" fontId="29" fillId="11" borderId="1" xfId="31" applyFont="1" applyFill="1" applyBorder="1" applyAlignment="1" applyProtection="1">
      <alignment horizontal="center" vertical="center" wrapText="1"/>
      <protection hidden="1"/>
    </xf>
    <xf numFmtId="0" fontId="18" fillId="2" borderId="13" xfId="0" applyFont="1" applyFill="1" applyBorder="1" applyAlignment="1">
      <alignment vertical="center" wrapText="1"/>
    </xf>
    <xf numFmtId="0" fontId="18" fillId="2" borderId="2" xfId="0" applyFont="1" applyFill="1" applyBorder="1" applyAlignment="1">
      <alignment vertical="center" wrapText="1"/>
    </xf>
    <xf numFmtId="0" fontId="17" fillId="4" borderId="3" xfId="0" applyFont="1" applyFill="1" applyBorder="1" applyAlignment="1">
      <alignment vertical="center" wrapText="1"/>
    </xf>
    <xf numFmtId="0" fontId="17" fillId="5" borderId="7" xfId="0" applyFont="1" applyFill="1" applyBorder="1" applyAlignment="1">
      <alignment vertical="center" wrapText="1"/>
    </xf>
    <xf numFmtId="9" fontId="23" fillId="3" borderId="9" xfId="29" applyFont="1" applyFill="1" applyBorder="1" applyAlignment="1">
      <alignment vertical="center" wrapText="1"/>
    </xf>
    <xf numFmtId="0" fontId="23" fillId="6" borderId="11" xfId="0" applyFont="1" applyFill="1" applyBorder="1" applyAlignment="1">
      <alignment horizontal="left" vertical="center" wrapText="1"/>
    </xf>
    <xf numFmtId="49" fontId="31" fillId="11" borderId="1" xfId="31" applyNumberFormat="1" applyFont="1" applyFill="1" applyBorder="1" applyAlignment="1" applyProtection="1">
      <alignment horizontal="center" vertical="center" wrapText="1"/>
      <protection hidden="1"/>
    </xf>
    <xf numFmtId="0" fontId="9" fillId="10" borderId="0" xfId="0" applyFont="1" applyFill="1" applyAlignment="1">
      <alignment horizontal="center"/>
    </xf>
    <xf numFmtId="0" fontId="9" fillId="10" borderId="0" xfId="1" applyFont="1" applyFill="1" applyAlignment="1">
      <alignment textRotation="90"/>
    </xf>
    <xf numFmtId="0" fontId="9" fillId="10" borderId="0" xfId="1" applyFont="1" applyFill="1" applyAlignment="1">
      <alignment horizontal="center"/>
    </xf>
    <xf numFmtId="0" fontId="25" fillId="8" borderId="0" xfId="0" applyFont="1" applyFill="1" applyAlignment="1">
      <alignment horizontal="left"/>
    </xf>
    <xf numFmtId="0" fontId="18" fillId="0" borderId="1" xfId="0" applyFont="1" applyBorder="1" applyAlignment="1">
      <alignment horizontal="left" vertical="center" wrapText="1"/>
    </xf>
    <xf numFmtId="0" fontId="17" fillId="0" borderId="13" xfId="0" applyFont="1" applyBorder="1" applyAlignment="1">
      <alignment horizontal="center" vertical="center" wrapText="1"/>
    </xf>
    <xf numFmtId="0" fontId="17" fillId="19" borderId="1" xfId="0" applyFont="1" applyFill="1" applyBorder="1" applyAlignment="1">
      <alignment horizontal="center" vertical="center" wrapText="1"/>
    </xf>
    <xf numFmtId="0" fontId="18" fillId="8" borderId="0" xfId="0" applyFont="1" applyFill="1" applyAlignment="1">
      <alignment horizontal="center" vertical="center" textRotation="90" wrapText="1"/>
    </xf>
    <xf numFmtId="0" fontId="18" fillId="8" borderId="0" xfId="0" applyFont="1" applyFill="1" applyAlignment="1">
      <alignment vertical="center" wrapText="1"/>
    </xf>
    <xf numFmtId="0" fontId="18" fillId="8" borderId="0" xfId="0" applyFont="1" applyFill="1" applyAlignment="1">
      <alignment horizontal="center" vertical="center" wrapText="1"/>
    </xf>
    <xf numFmtId="0" fontId="17" fillId="8" borderId="0" xfId="0" applyFont="1" applyFill="1" applyAlignment="1">
      <alignment horizontal="center" vertical="center" wrapText="1"/>
    </xf>
    <xf numFmtId="17" fontId="17" fillId="0" borderId="1" xfId="0" applyNumberFormat="1" applyFont="1" applyBorder="1" applyAlignment="1">
      <alignment horizontal="center" vertical="center" wrapText="1"/>
    </xf>
    <xf numFmtId="0" fontId="24" fillId="15" borderId="0" xfId="0" applyFont="1" applyFill="1" applyAlignment="1">
      <alignment vertical="center"/>
    </xf>
    <xf numFmtId="0" fontId="18" fillId="0" borderId="0" xfId="0" applyFont="1" applyAlignment="1">
      <alignment vertical="center" wrapText="1"/>
    </xf>
    <xf numFmtId="0" fontId="18" fillId="0" borderId="0" xfId="0" applyFont="1" applyAlignment="1">
      <alignment horizontal="center" vertical="center" wrapText="1"/>
    </xf>
    <xf numFmtId="0" fontId="21" fillId="0" borderId="1" xfId="0" applyFont="1" applyBorder="1" applyAlignment="1">
      <alignment horizontal="center" vertical="center"/>
    </xf>
    <xf numFmtId="0" fontId="21" fillId="17" borderId="19" xfId="0" applyFont="1" applyFill="1" applyBorder="1" applyAlignment="1">
      <alignment horizontal="center" vertical="center" textRotation="90" wrapText="1"/>
    </xf>
    <xf numFmtId="0" fontId="21" fillId="16" borderId="19" xfId="0" applyFont="1" applyFill="1" applyBorder="1" applyAlignment="1">
      <alignment horizontal="center" vertical="center" textRotation="90" wrapText="1"/>
    </xf>
    <xf numFmtId="0" fontId="18" fillId="2" borderId="13" xfId="0" applyFont="1" applyFill="1" applyBorder="1" applyAlignment="1">
      <alignment horizontal="center" vertical="center" wrapText="1"/>
    </xf>
    <xf numFmtId="0" fontId="17" fillId="5"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42" fillId="4" borderId="1" xfId="0" applyFont="1" applyFill="1" applyBorder="1" applyAlignment="1">
      <alignment horizontal="center" vertical="center" wrapText="1"/>
    </xf>
    <xf numFmtId="0" fontId="42" fillId="6" borderId="1" xfId="0" applyFont="1" applyFill="1" applyBorder="1" applyAlignment="1">
      <alignment horizontal="center" vertical="center" wrapText="1"/>
    </xf>
    <xf numFmtId="1" fontId="18" fillId="0" borderId="1" xfId="0" applyNumberFormat="1" applyFont="1" applyBorder="1" applyAlignment="1">
      <alignment horizontal="center" vertical="center" wrapText="1"/>
    </xf>
    <xf numFmtId="9" fontId="23" fillId="4" borderId="9" xfId="29" applyFont="1" applyFill="1" applyBorder="1" applyAlignment="1">
      <alignment horizontal="left" vertical="center" wrapText="1"/>
    </xf>
    <xf numFmtId="9" fontId="23" fillId="4" borderId="9" xfId="29" applyFont="1" applyFill="1" applyBorder="1" applyAlignment="1">
      <alignment vertical="center" wrapText="1"/>
    </xf>
    <xf numFmtId="0" fontId="23" fillId="3" borderId="2" xfId="0" applyFont="1" applyFill="1" applyBorder="1" applyAlignment="1">
      <alignment horizontal="right" vertical="center" wrapText="1"/>
    </xf>
    <xf numFmtId="9" fontId="23" fillId="6" borderId="0" xfId="29" applyFont="1" applyFill="1" applyBorder="1" applyAlignment="1">
      <alignment horizontal="left" vertical="center" wrapText="1"/>
    </xf>
    <xf numFmtId="0" fontId="23" fillId="5" borderId="0" xfId="0" applyFont="1" applyFill="1" applyAlignment="1">
      <alignment horizontal="right" vertical="center" wrapText="1"/>
    </xf>
    <xf numFmtId="9" fontId="18" fillId="6" borderId="0" xfId="29" applyFont="1" applyFill="1" applyBorder="1" applyAlignment="1">
      <alignment horizontal="left" vertical="center" wrapText="1"/>
    </xf>
    <xf numFmtId="9" fontId="23" fillId="4" borderId="9" xfId="29" applyFont="1" applyFill="1" applyBorder="1" applyAlignment="1">
      <alignment horizontal="right" vertical="center" wrapText="1"/>
    </xf>
    <xf numFmtId="0" fontId="18" fillId="2" borderId="5" xfId="0" applyFont="1" applyFill="1" applyBorder="1" applyAlignment="1">
      <alignment horizontal="center" vertical="center" wrapText="1"/>
    </xf>
    <xf numFmtId="0" fontId="0" fillId="8" borderId="4" xfId="0" applyFill="1" applyBorder="1"/>
    <xf numFmtId="0" fontId="17" fillId="4" borderId="10" xfId="0" applyFont="1" applyFill="1" applyBorder="1" applyAlignment="1">
      <alignment horizontal="center" vertical="center" wrapText="1"/>
    </xf>
    <xf numFmtId="9" fontId="23" fillId="6" borderId="4" xfId="29" applyFont="1" applyFill="1" applyBorder="1" applyAlignment="1">
      <alignment horizontal="left" vertical="center" wrapText="1"/>
    </xf>
    <xf numFmtId="0" fontId="17" fillId="6" borderId="8" xfId="0" applyFont="1" applyFill="1" applyBorder="1" applyAlignment="1">
      <alignment horizontal="center" vertical="center" wrapText="1"/>
    </xf>
    <xf numFmtId="0" fontId="17" fillId="6" borderId="0" xfId="0" applyFont="1" applyFill="1" applyAlignment="1">
      <alignment vertical="center" wrapText="1"/>
    </xf>
    <xf numFmtId="0" fontId="23" fillId="6" borderId="0" xfId="0" applyFont="1" applyFill="1" applyAlignment="1">
      <alignment vertical="center" wrapText="1"/>
    </xf>
    <xf numFmtId="0" fontId="18" fillId="6" borderId="0" xfId="0" applyFont="1" applyFill="1" applyAlignment="1">
      <alignment horizontal="right" vertical="center" wrapText="1"/>
    </xf>
    <xf numFmtId="0" fontId="31" fillId="11" borderId="15" xfId="31" applyFont="1" applyFill="1" applyBorder="1" applyAlignment="1" applyProtection="1">
      <alignment horizontal="center" vertical="center" wrapText="1"/>
      <protection hidden="1"/>
    </xf>
    <xf numFmtId="0" fontId="21" fillId="7" borderId="5"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horizontal="center"/>
    </xf>
    <xf numFmtId="0" fontId="0" fillId="0" borderId="4" xfId="0" applyBorder="1"/>
    <xf numFmtId="0" fontId="0" fillId="8" borderId="17" xfId="0" applyFill="1" applyBorder="1"/>
    <xf numFmtId="0" fontId="18" fillId="9" borderId="0" xfId="0" applyFont="1" applyFill="1" applyAlignment="1">
      <alignment horizontal="center" vertical="center" wrapText="1"/>
    </xf>
    <xf numFmtId="0" fontId="17" fillId="9" borderId="0" xfId="0" applyFont="1" applyFill="1" applyAlignment="1">
      <alignment horizontal="center" vertical="center" wrapText="1"/>
    </xf>
    <xf numFmtId="16" fontId="17" fillId="0" borderId="1" xfId="0" applyNumberFormat="1" applyFont="1" applyBorder="1" applyAlignment="1">
      <alignment horizontal="center" vertical="center" wrapText="1"/>
    </xf>
    <xf numFmtId="0" fontId="9" fillId="0" borderId="0" xfId="1" applyFont="1"/>
    <xf numFmtId="0" fontId="30" fillId="9" borderId="19" xfId="0" applyFont="1" applyFill="1" applyBorder="1" applyAlignment="1">
      <alignment horizontal="center" vertical="center" wrapText="1"/>
    </xf>
    <xf numFmtId="0" fontId="30" fillId="9" borderId="19" xfId="0" applyFont="1" applyFill="1" applyBorder="1" applyAlignment="1">
      <alignment horizontal="center" vertical="center" textRotation="90" wrapText="1"/>
    </xf>
    <xf numFmtId="0" fontId="30" fillId="9" borderId="19" xfId="0" applyFont="1" applyFill="1" applyBorder="1" applyAlignment="1">
      <alignment horizontal="center" vertical="center" textRotation="90"/>
    </xf>
    <xf numFmtId="0" fontId="30" fillId="9" borderId="19" xfId="0" applyFont="1" applyFill="1" applyBorder="1" applyAlignment="1">
      <alignment horizontal="center" vertical="center"/>
    </xf>
    <xf numFmtId="0" fontId="30" fillId="9" borderId="20" xfId="0" applyFont="1" applyFill="1" applyBorder="1" applyAlignment="1">
      <alignment horizontal="center" vertical="center"/>
    </xf>
    <xf numFmtId="0" fontId="30" fillId="9" borderId="20" xfId="0" applyFont="1" applyFill="1" applyBorder="1" applyAlignment="1">
      <alignment horizontal="center" vertical="center" wrapText="1"/>
    </xf>
    <xf numFmtId="173" fontId="30" fillId="9" borderId="20" xfId="0" applyNumberFormat="1" applyFont="1" applyFill="1" applyBorder="1" applyAlignment="1">
      <alignment horizontal="center" vertical="center" wrapText="1"/>
    </xf>
    <xf numFmtId="173" fontId="30" fillId="9" borderId="19" xfId="0" applyNumberFormat="1" applyFont="1" applyFill="1" applyBorder="1" applyAlignment="1">
      <alignment horizontal="center" vertical="center" wrapText="1"/>
    </xf>
    <xf numFmtId="0" fontId="30" fillId="9" borderId="19" xfId="0" applyFont="1" applyFill="1" applyBorder="1" applyAlignment="1">
      <alignment horizontal="center" vertical="center" wrapText="1" shrinkToFit="1"/>
    </xf>
    <xf numFmtId="0" fontId="21" fillId="8" borderId="0" xfId="0" applyFont="1" applyFill="1"/>
    <xf numFmtId="0" fontId="18" fillId="9" borderId="1" xfId="0" applyFont="1" applyFill="1" applyBorder="1" applyAlignment="1">
      <alignment horizontal="center" vertical="center" wrapText="1"/>
    </xf>
    <xf numFmtId="0" fontId="49" fillId="8" borderId="0" xfId="0" applyFont="1" applyFill="1" applyAlignment="1">
      <alignment horizontal="left" vertical="center" wrapText="1"/>
    </xf>
    <xf numFmtId="0" fontId="51" fillId="8" borderId="0" xfId="0" applyFont="1" applyFill="1" applyAlignment="1">
      <alignment horizontal="left" vertical="center" wrapText="1"/>
    </xf>
    <xf numFmtId="0" fontId="45" fillId="8" borderId="0" xfId="0" applyFont="1" applyFill="1" applyAlignment="1">
      <alignment vertical="center" wrapText="1"/>
    </xf>
    <xf numFmtId="0" fontId="0" fillId="9" borderId="0" xfId="0" applyFill="1" applyAlignment="1">
      <alignment vertical="center" wrapText="1"/>
    </xf>
    <xf numFmtId="0" fontId="47" fillId="8" borderId="0" xfId="0" applyFont="1" applyFill="1" applyAlignment="1">
      <alignment horizontal="right" vertical="center" wrapText="1"/>
    </xf>
    <xf numFmtId="14" fontId="47" fillId="8" borderId="0" xfId="0" applyNumberFormat="1" applyFont="1" applyFill="1" applyAlignment="1">
      <alignment horizontal="left" vertical="center" wrapText="1"/>
    </xf>
    <xf numFmtId="0" fontId="48" fillId="8" borderId="0" xfId="0" applyFont="1" applyFill="1" applyAlignment="1">
      <alignment horizontal="right" vertical="center" wrapText="1"/>
    </xf>
    <xf numFmtId="0" fontId="50" fillId="8" borderId="0" xfId="61" applyFont="1" applyFill="1" applyBorder="1" applyAlignment="1">
      <alignment horizontal="left" vertical="center" wrapText="1"/>
    </xf>
    <xf numFmtId="0" fontId="52" fillId="8" borderId="0" xfId="0" applyFont="1" applyFill="1" applyAlignment="1">
      <alignment horizontal="left" vertical="center" wrapText="1"/>
    </xf>
    <xf numFmtId="0" fontId="30" fillId="9" borderId="21" xfId="0" applyFont="1" applyFill="1" applyBorder="1" applyAlignment="1">
      <alignment horizontal="center" vertical="center" textRotation="90" wrapText="1"/>
    </xf>
    <xf numFmtId="0" fontId="30" fillId="9" borderId="21" xfId="0" applyFont="1" applyFill="1" applyBorder="1" applyAlignment="1">
      <alignment horizontal="center" vertical="center" wrapText="1"/>
    </xf>
    <xf numFmtId="173" fontId="30" fillId="9" borderId="21" xfId="0" applyNumberFormat="1" applyFont="1" applyFill="1" applyBorder="1" applyAlignment="1">
      <alignment horizontal="center" vertical="center" wrapText="1"/>
    </xf>
    <xf numFmtId="0" fontId="30" fillId="9" borderId="21" xfId="0" applyFont="1" applyFill="1" applyBorder="1" applyAlignment="1">
      <alignment horizontal="center" vertical="center" textRotation="90"/>
    </xf>
    <xf numFmtId="0" fontId="30" fillId="9" borderId="21" xfId="0" applyFont="1" applyFill="1" applyBorder="1" applyAlignment="1">
      <alignment horizontal="center" vertical="center"/>
    </xf>
    <xf numFmtId="0" fontId="30" fillId="8" borderId="19" xfId="41" applyFont="1" applyFill="1" applyBorder="1" applyAlignment="1">
      <alignment horizontal="center" vertical="center" wrapText="1"/>
    </xf>
    <xf numFmtId="0" fontId="30" fillId="8" borderId="19" xfId="0" applyFont="1" applyFill="1" applyBorder="1" applyAlignment="1">
      <alignment horizontal="center" vertical="center" wrapText="1"/>
    </xf>
    <xf numFmtId="0" fontId="30" fillId="8" borderId="19" xfId="0" applyFont="1" applyFill="1" applyBorder="1" applyAlignment="1">
      <alignment horizontal="left" vertical="center" wrapText="1"/>
    </xf>
    <xf numFmtId="0" fontId="30" fillId="8" borderId="19" xfId="0" applyFont="1" applyFill="1" applyBorder="1" applyAlignment="1">
      <alignment horizontal="center" vertical="center" textRotation="90" wrapText="1"/>
    </xf>
    <xf numFmtId="0" fontId="30" fillId="8" borderId="19" xfId="42" applyFont="1" applyFill="1" applyBorder="1" applyAlignment="1">
      <alignment horizontal="center" vertical="center" wrapText="1"/>
    </xf>
    <xf numFmtId="0" fontId="30" fillId="8" borderId="19" xfId="0" applyFont="1" applyFill="1" applyBorder="1" applyAlignment="1">
      <alignment horizontal="center" vertical="center" textRotation="90"/>
    </xf>
    <xf numFmtId="0" fontId="30" fillId="8" borderId="19" xfId="0" applyFont="1" applyFill="1" applyBorder="1" applyAlignment="1">
      <alignment horizontal="center" vertical="center"/>
    </xf>
    <xf numFmtId="173" fontId="30" fillId="8" borderId="19" xfId="42" applyNumberFormat="1" applyFont="1" applyFill="1" applyBorder="1" applyAlignment="1">
      <alignment horizontal="center" vertical="center" wrapText="1"/>
    </xf>
    <xf numFmtId="173" fontId="30" fillId="8" borderId="19" xfId="0" applyNumberFormat="1" applyFont="1" applyFill="1" applyBorder="1" applyAlignment="1">
      <alignment horizontal="center" vertical="center" wrapText="1"/>
    </xf>
    <xf numFmtId="0" fontId="4" fillId="10" borderId="0" xfId="0" applyFont="1" applyFill="1"/>
    <xf numFmtId="0" fontId="4" fillId="10" borderId="0" xfId="1" applyFont="1" applyFill="1"/>
    <xf numFmtId="0" fontId="30" fillId="8" borderId="19" xfId="33" applyFont="1" applyFill="1" applyBorder="1" applyAlignment="1">
      <alignment horizontal="center" vertical="center" wrapText="1"/>
    </xf>
    <xf numFmtId="0" fontId="30" fillId="9" borderId="19" xfId="0" applyFont="1" applyFill="1" applyBorder="1" applyAlignment="1">
      <alignment horizontal="justify" vertical="center" wrapText="1"/>
    </xf>
    <xf numFmtId="0" fontId="30" fillId="9" borderId="19" xfId="58" applyFont="1" applyFill="1" applyBorder="1" applyAlignment="1">
      <alignment vertical="center" wrapText="1"/>
    </xf>
    <xf numFmtId="0" fontId="30" fillId="9" borderId="19" xfId="58" applyFont="1" applyFill="1" applyBorder="1" applyAlignment="1">
      <alignment horizontal="center" vertical="center" wrapText="1"/>
    </xf>
    <xf numFmtId="0" fontId="30" fillId="10" borderId="0" xfId="0" applyFont="1" applyFill="1"/>
    <xf numFmtId="0" fontId="30" fillId="8" borderId="21" xfId="0" applyFont="1" applyFill="1" applyBorder="1" applyAlignment="1">
      <alignment horizontal="center" vertical="center" textRotation="90" wrapText="1"/>
    </xf>
    <xf numFmtId="0" fontId="56" fillId="8" borderId="0" xfId="62" applyNumberFormat="1" applyFont="1" applyFill="1" applyBorder="1"/>
    <xf numFmtId="0" fontId="56" fillId="10" borderId="0" xfId="62" applyNumberFormat="1" applyFont="1" applyFill="1"/>
    <xf numFmtId="0" fontId="57" fillId="8" borderId="0" xfId="62" applyNumberFormat="1" applyFont="1" applyFill="1" applyAlignment="1">
      <alignment horizontal="center" vertical="center" wrapText="1"/>
    </xf>
    <xf numFmtId="0" fontId="56" fillId="10" borderId="0" xfId="62" applyFont="1" applyFill="1"/>
    <xf numFmtId="9" fontId="30" fillId="8" borderId="19" xfId="0" applyNumberFormat="1" applyFont="1" applyFill="1" applyBorder="1" applyAlignment="1">
      <alignment horizontal="center" vertical="center"/>
    </xf>
    <xf numFmtId="0" fontId="30" fillId="8" borderId="21" xfId="0" applyFont="1" applyFill="1" applyBorder="1" applyAlignment="1">
      <alignment vertical="center" wrapText="1"/>
    </xf>
    <xf numFmtId="0" fontId="30" fillId="8" borderId="21" xfId="0" applyFont="1" applyFill="1" applyBorder="1" applyAlignment="1">
      <alignment vertical="center" textRotation="90"/>
    </xf>
    <xf numFmtId="9" fontId="30" fillId="8" borderId="19" xfId="0" applyNumberFormat="1" applyFont="1" applyFill="1" applyBorder="1" applyAlignment="1">
      <alignment horizontal="center" vertical="center" textRotation="90"/>
    </xf>
    <xf numFmtId="9" fontId="18" fillId="0" borderId="1" xfId="0" applyNumberFormat="1" applyFont="1" applyBorder="1" applyAlignment="1">
      <alignment horizontal="center" vertical="center" wrapText="1"/>
    </xf>
    <xf numFmtId="9" fontId="17" fillId="3" borderId="1" xfId="29"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9" fontId="17" fillId="4" borderId="1" xfId="29" applyFont="1" applyFill="1" applyBorder="1" applyAlignment="1">
      <alignment horizontal="center" vertical="center" wrapText="1"/>
    </xf>
    <xf numFmtId="9" fontId="17" fillId="6" borderId="1" xfId="29" applyFont="1" applyFill="1" applyBorder="1" applyAlignment="1">
      <alignment horizontal="center" vertical="center" wrapText="1"/>
    </xf>
    <xf numFmtId="9" fontId="17" fillId="4" borderId="1" xfId="0" applyNumberFormat="1" applyFont="1" applyFill="1" applyBorder="1" applyAlignment="1">
      <alignment horizontal="center" vertical="center" wrapText="1"/>
    </xf>
    <xf numFmtId="9" fontId="17" fillId="19" borderId="1" xfId="29" applyFont="1" applyFill="1" applyBorder="1" applyAlignment="1">
      <alignment horizontal="center" vertical="center" wrapText="1"/>
    </xf>
    <xf numFmtId="9" fontId="17" fillId="19" borderId="1" xfId="0" applyNumberFormat="1" applyFont="1" applyFill="1" applyBorder="1" applyAlignment="1">
      <alignment horizontal="center" vertical="center" wrapText="1"/>
    </xf>
    <xf numFmtId="0" fontId="0" fillId="9" borderId="1" xfId="0" applyFill="1" applyBorder="1"/>
    <xf numFmtId="0" fontId="21" fillId="17" borderId="20" xfId="0" applyFont="1" applyFill="1" applyBorder="1" applyAlignment="1">
      <alignment horizontal="center" vertical="center" textRotation="90" wrapText="1"/>
    </xf>
    <xf numFmtId="9" fontId="30" fillId="8" borderId="19" xfId="0" applyNumberFormat="1" applyFont="1" applyFill="1" applyBorder="1" applyAlignment="1">
      <alignment horizontal="center" vertical="center" textRotation="90" wrapText="1"/>
    </xf>
    <xf numFmtId="0" fontId="3" fillId="0" borderId="1" xfId="0" applyFont="1" applyBorder="1" applyAlignment="1">
      <alignment horizontal="center" vertical="center"/>
    </xf>
    <xf numFmtId="0" fontId="29" fillId="11" borderId="0" xfId="31" applyFont="1" applyFill="1" applyAlignment="1" applyProtection="1">
      <alignment horizontal="center" vertical="center" wrapText="1"/>
      <protection hidden="1"/>
    </xf>
    <xf numFmtId="9" fontId="3" fillId="0" borderId="1" xfId="0" applyNumberFormat="1" applyFont="1" applyBorder="1" applyAlignment="1">
      <alignment horizontal="center" vertical="center"/>
    </xf>
    <xf numFmtId="0" fontId="30" fillId="17" borderId="19" xfId="0" applyFont="1" applyFill="1" applyBorder="1" applyAlignment="1">
      <alignment horizontal="center" vertical="center" textRotation="90" wrapText="1"/>
    </xf>
    <xf numFmtId="0" fontId="3" fillId="10" borderId="0" xfId="0" applyFont="1" applyFill="1"/>
    <xf numFmtId="0" fontId="3" fillId="10" borderId="0" xfId="0" applyFont="1" applyFill="1" applyAlignment="1">
      <alignment horizontal="center"/>
    </xf>
    <xf numFmtId="0" fontId="3" fillId="8"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10" borderId="0" xfId="1" applyFont="1" applyFill="1"/>
    <xf numFmtId="0" fontId="3" fillId="0" borderId="0" xfId="1" applyFont="1"/>
    <xf numFmtId="0" fontId="3" fillId="9" borderId="0" xfId="0" applyFont="1" applyFill="1"/>
    <xf numFmtId="0" fontId="3"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16" fontId="3" fillId="0" borderId="0" xfId="0" applyNumberFormat="1" applyFont="1" applyAlignment="1">
      <alignment horizontal="center" vertical="center"/>
    </xf>
    <xf numFmtId="0" fontId="3" fillId="0" borderId="0" xfId="0" applyFont="1"/>
    <xf numFmtId="0" fontId="3" fillId="0" borderId="1" xfId="0" applyFont="1" applyBorder="1" applyAlignment="1">
      <alignment horizontal="center"/>
    </xf>
    <xf numFmtId="0" fontId="3" fillId="0" borderId="1" xfId="0" applyFont="1" applyBorder="1" applyAlignment="1">
      <alignment horizontal="center" vertical="center" textRotation="90"/>
    </xf>
    <xf numFmtId="0" fontId="3" fillId="21" borderId="19" xfId="0" applyFont="1" applyFill="1" applyBorder="1" applyAlignment="1">
      <alignment horizontal="center" vertical="center" wrapText="1"/>
    </xf>
    <xf numFmtId="0" fontId="30" fillId="21" borderId="19" xfId="0" applyFont="1" applyFill="1" applyBorder="1" applyAlignment="1">
      <alignment horizontal="center" vertical="center" textRotation="90"/>
    </xf>
    <xf numFmtId="0" fontId="30" fillId="9" borderId="19" xfId="0" applyFont="1" applyFill="1" applyBorder="1" applyAlignment="1">
      <alignment horizontal="center" vertical="center" wrapText="1"/>
    </xf>
    <xf numFmtId="0" fontId="30" fillId="9" borderId="19" xfId="0" applyFont="1" applyFill="1" applyBorder="1" applyAlignment="1">
      <alignment horizontal="center" vertical="center" wrapText="1"/>
    </xf>
    <xf numFmtId="173" fontId="30" fillId="8" borderId="21" xfId="0" applyNumberFormat="1" applyFont="1" applyFill="1" applyBorder="1" applyAlignment="1">
      <alignment horizontal="center" vertical="center" wrapText="1"/>
    </xf>
    <xf numFmtId="0" fontId="3"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1" xfId="0" applyFont="1" applyFill="1" applyBorder="1" applyAlignment="1">
      <alignment horizontal="center" vertical="center" textRotation="90" wrapText="1"/>
    </xf>
    <xf numFmtId="0" fontId="30" fillId="8" borderId="21" xfId="0" applyFont="1" applyFill="1" applyBorder="1" applyAlignment="1">
      <alignment horizontal="center" vertical="center" textRotation="90"/>
    </xf>
    <xf numFmtId="0" fontId="2" fillId="10" borderId="0" xfId="0" applyFont="1" applyFill="1"/>
    <xf numFmtId="0" fontId="30"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0" fillId="8" borderId="19" xfId="42" applyFont="1" applyFill="1" applyBorder="1" applyAlignment="1">
      <alignment horizontal="center" vertical="center" textRotation="90" wrapText="1"/>
    </xf>
    <xf numFmtId="0" fontId="9" fillId="22" borderId="0" xfId="1" applyFont="1" applyFill="1" applyAlignment="1">
      <alignment horizontal="center" vertical="center" wrapText="1"/>
    </xf>
    <xf numFmtId="0" fontId="30" fillId="9" borderId="19" xfId="0" applyFont="1" applyFill="1" applyBorder="1" applyAlignment="1">
      <alignment horizontal="center" vertical="center" wrapText="1"/>
    </xf>
    <xf numFmtId="0" fontId="20" fillId="8" borderId="0" xfId="0" applyFont="1" applyFill="1" applyAlignment="1">
      <alignment horizontal="justify" wrapText="1"/>
    </xf>
    <xf numFmtId="0" fontId="20" fillId="8" borderId="0" xfId="0" applyFont="1" applyFill="1" applyAlignment="1">
      <alignment horizontal="justify"/>
    </xf>
    <xf numFmtId="0" fontId="50" fillId="8" borderId="0" xfId="61" applyFont="1" applyFill="1" applyBorder="1" applyAlignment="1">
      <alignment horizontal="left" vertical="center" wrapText="1"/>
    </xf>
    <xf numFmtId="0" fontId="45" fillId="20" borderId="0" xfId="0" applyFont="1" applyFill="1" applyAlignment="1">
      <alignment horizontal="center" vertical="center" wrapText="1"/>
    </xf>
    <xf numFmtId="0" fontId="49" fillId="8" borderId="0" xfId="0" applyFont="1" applyFill="1" applyAlignment="1">
      <alignment horizontal="left" vertical="center" wrapText="1"/>
    </xf>
    <xf numFmtId="0" fontId="43" fillId="8" borderId="0" xfId="61" applyFill="1" applyBorder="1" applyAlignment="1">
      <alignment horizontal="left" vertical="center" wrapText="1"/>
    </xf>
    <xf numFmtId="0" fontId="51" fillId="8" borderId="0" xfId="0" applyFont="1" applyFill="1" applyAlignment="1">
      <alignment horizontal="left" vertical="center" wrapText="1"/>
    </xf>
    <xf numFmtId="0" fontId="0" fillId="0" borderId="0" xfId="0" applyAlignment="1">
      <alignment vertical="center" wrapText="1"/>
    </xf>
    <xf numFmtId="0" fontId="46" fillId="8" borderId="0" xfId="0" applyFont="1" applyFill="1" applyAlignment="1">
      <alignment horizontal="center" vertical="center" wrapText="1"/>
    </xf>
    <xf numFmtId="0" fontId="44" fillId="8" borderId="0" xfId="0" applyFont="1" applyFill="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textRotation="90" wrapText="1"/>
    </xf>
    <xf numFmtId="0" fontId="18" fillId="0" borderId="12" xfId="0" applyFont="1" applyBorder="1" applyAlignment="1">
      <alignment horizontal="center" vertical="center" textRotation="90" wrapText="1"/>
    </xf>
    <xf numFmtId="0" fontId="18" fillId="0" borderId="6" xfId="0" applyFont="1" applyBorder="1" applyAlignment="1">
      <alignment horizontal="center" vertical="center" textRotation="90" wrapText="1"/>
    </xf>
    <xf numFmtId="0" fontId="20" fillId="8" borderId="13" xfId="0" applyFont="1" applyFill="1" applyBorder="1" applyAlignment="1">
      <alignment horizontal="center" vertical="top" wrapText="1"/>
    </xf>
    <xf numFmtId="0" fontId="20" fillId="8" borderId="14" xfId="0" applyFont="1" applyFill="1" applyBorder="1" applyAlignment="1">
      <alignment horizontal="center" vertical="top" wrapText="1"/>
    </xf>
    <xf numFmtId="0" fontId="20" fillId="8" borderId="15" xfId="0" applyFont="1" applyFill="1" applyBorder="1" applyAlignment="1">
      <alignment horizontal="center" vertical="top" wrapText="1"/>
    </xf>
    <xf numFmtId="0" fontId="18" fillId="7" borderId="9"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39" fillId="9" borderId="0" xfId="0" applyFont="1" applyFill="1" applyAlignment="1">
      <alignment horizontal="center" vertical="center" wrapText="1"/>
    </xf>
    <xf numFmtId="0" fontId="18" fillId="9" borderId="0" xfId="0" applyFont="1" applyFill="1" applyAlignment="1">
      <alignment horizontal="center" vertical="center" textRotation="90" wrapText="1"/>
    </xf>
    <xf numFmtId="0" fontId="18" fillId="9" borderId="0" xfId="0" applyFont="1" applyFill="1" applyAlignment="1">
      <alignment horizontal="center" vertical="center" wrapText="1"/>
    </xf>
    <xf numFmtId="0" fontId="19" fillId="8" borderId="0" xfId="0" applyFont="1" applyFill="1" applyAlignment="1">
      <alignment horizontal="center" vertical="center"/>
    </xf>
    <xf numFmtId="0" fontId="20" fillId="8" borderId="0" xfId="0" applyFont="1" applyFill="1" applyAlignment="1">
      <alignment horizontal="justify" wrapText="1"/>
    </xf>
    <xf numFmtId="0" fontId="20" fillId="8" borderId="0" xfId="0" applyFont="1" applyFill="1" applyAlignment="1">
      <alignment horizontal="justify"/>
    </xf>
    <xf numFmtId="0" fontId="41" fillId="8" borderId="0" xfId="0" applyFont="1" applyFill="1" applyAlignment="1">
      <alignment horizontal="left"/>
    </xf>
    <xf numFmtId="0" fontId="20" fillId="8" borderId="0" xfId="0" applyFont="1" applyFill="1" applyAlignment="1">
      <alignment horizontal="left" vertical="top" wrapText="1"/>
    </xf>
    <xf numFmtId="0" fontId="18" fillId="7" borderId="7" xfId="0" applyFont="1" applyFill="1" applyBorder="1" applyAlignment="1">
      <alignment horizontal="center" vertical="center" wrapText="1"/>
    </xf>
    <xf numFmtId="0" fontId="37" fillId="8" borderId="0" xfId="0" applyFont="1" applyFill="1" applyAlignment="1">
      <alignment horizontal="center" vertical="center"/>
    </xf>
    <xf numFmtId="0" fontId="38" fillId="8" borderId="0" xfId="0" applyFont="1" applyFill="1" applyAlignment="1">
      <alignment horizontal="left"/>
    </xf>
    <xf numFmtId="0" fontId="39"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5" fillId="8" borderId="0" xfId="0" applyFont="1" applyFill="1" applyAlignment="1">
      <alignment horizontal="left"/>
    </xf>
    <xf numFmtId="173" fontId="30" fillId="9" borderId="19" xfId="0" applyNumberFormat="1"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0" fillId="9" borderId="21"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21" fillId="17" borderId="19" xfId="0" applyFont="1" applyFill="1" applyBorder="1" applyAlignment="1">
      <alignment horizontal="center" vertical="center" wrapText="1"/>
    </xf>
    <xf numFmtId="0" fontId="21" fillId="17" borderId="19" xfId="0" applyFont="1" applyFill="1" applyBorder="1" applyAlignment="1">
      <alignment horizontal="center" vertical="center" textRotation="90" wrapText="1"/>
    </xf>
    <xf numFmtId="0" fontId="29" fillId="17" borderId="19" xfId="0" applyFont="1" applyFill="1" applyBorder="1" applyAlignment="1">
      <alignment horizontal="center" vertical="center" wrapText="1"/>
    </xf>
    <xf numFmtId="0" fontId="21" fillId="4" borderId="19" xfId="0" applyFont="1" applyFill="1" applyBorder="1" applyAlignment="1">
      <alignment horizontal="center" vertical="center" textRotation="90" wrapText="1"/>
    </xf>
    <xf numFmtId="0" fontId="21" fillId="17" borderId="26"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21" fillId="17" borderId="28" xfId="0" applyFont="1" applyFill="1" applyBorder="1" applyAlignment="1">
      <alignment horizontal="center" vertical="center" wrapText="1"/>
    </xf>
    <xf numFmtId="0" fontId="21" fillId="17" borderId="29" xfId="0" applyFont="1" applyFill="1" applyBorder="1" applyAlignment="1">
      <alignment horizontal="center" vertical="center" wrapText="1"/>
    </xf>
    <xf numFmtId="0" fontId="29" fillId="16" borderId="19" xfId="0"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textRotation="90" wrapText="1"/>
    </xf>
    <xf numFmtId="0" fontId="27" fillId="8" borderId="2" xfId="0" applyFont="1" applyFill="1" applyBorder="1" applyAlignment="1">
      <alignment horizontal="left" vertical="center" wrapText="1"/>
    </xf>
    <xf numFmtId="0" fontId="27" fillId="8" borderId="9" xfId="0" applyFont="1" applyFill="1" applyBorder="1" applyAlignment="1">
      <alignment horizontal="left" vertical="center" wrapText="1"/>
    </xf>
    <xf numFmtId="0" fontId="27" fillId="8" borderId="10" xfId="0" applyFont="1" applyFill="1" applyBorder="1" applyAlignment="1">
      <alignment horizontal="left" vertical="center" wrapText="1"/>
    </xf>
    <xf numFmtId="0" fontId="26" fillId="0" borderId="0" xfId="0" applyFont="1" applyAlignment="1">
      <alignment horizontal="center" vertical="center" wrapText="1"/>
    </xf>
    <xf numFmtId="0" fontId="26" fillId="0" borderId="4"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7" fillId="8" borderId="18" xfId="0" applyFont="1" applyFill="1" applyBorder="1" applyAlignment="1">
      <alignment horizontal="left" vertical="center" wrapText="1"/>
    </xf>
    <xf numFmtId="0" fontId="27" fillId="8" borderId="16" xfId="0" applyFont="1" applyFill="1" applyBorder="1" applyAlignment="1">
      <alignment horizontal="left" vertical="center" wrapText="1"/>
    </xf>
    <xf numFmtId="0" fontId="26" fillId="8" borderId="7"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4" xfId="0" applyFont="1" applyFill="1" applyBorder="1" applyAlignment="1">
      <alignment horizontal="center" vertical="center" wrapText="1"/>
    </xf>
    <xf numFmtId="0" fontId="21" fillId="16" borderId="19" xfId="0" applyFont="1" applyFill="1" applyBorder="1" applyAlignment="1">
      <alignment horizontal="center" vertical="center" wrapText="1"/>
    </xf>
    <xf numFmtId="0" fontId="21" fillId="16" borderId="19" xfId="0" applyFont="1" applyFill="1" applyBorder="1" applyAlignment="1">
      <alignment horizontal="center" vertical="center" textRotation="90" wrapText="1"/>
    </xf>
    <xf numFmtId="0" fontId="28" fillId="2" borderId="22"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29" fillId="9" borderId="19" xfId="0" applyFont="1" applyFill="1" applyBorder="1" applyAlignment="1">
      <alignment horizontal="center" vertical="center" wrapText="1"/>
    </xf>
    <xf numFmtId="0" fontId="17" fillId="4" borderId="0" xfId="0" applyFont="1" applyFill="1" applyAlignment="1">
      <alignment horizontal="center" vertical="center" wrapText="1"/>
    </xf>
    <xf numFmtId="0" fontId="17" fillId="5" borderId="0" xfId="0" applyFont="1" applyFill="1" applyAlignment="1">
      <alignment horizontal="center" vertical="center" wrapText="1"/>
    </xf>
    <xf numFmtId="0" fontId="17" fillId="5" borderId="11"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3" fillId="5" borderId="0" xfId="0" applyFont="1" applyFill="1" applyAlignment="1">
      <alignment horizontal="center" vertical="center" wrapText="1"/>
    </xf>
    <xf numFmtId="0" fontId="18"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7" fillId="6" borderId="1" xfId="0" applyFont="1" applyFill="1" applyBorder="1" applyAlignment="1">
      <alignment horizontal="left" vertical="center" wrapText="1"/>
    </xf>
    <xf numFmtId="0" fontId="22" fillId="8" borderId="0" xfId="0" applyFont="1" applyFill="1" applyAlignment="1">
      <alignment horizontal="center" vertical="center"/>
    </xf>
    <xf numFmtId="0" fontId="21" fillId="2" borderId="5"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35" fillId="8" borderId="0" xfId="0" applyFont="1" applyFill="1" applyAlignment="1">
      <alignment horizontal="center" vertical="center"/>
    </xf>
    <xf numFmtId="0" fontId="34" fillId="8" borderId="0" xfId="0" applyFont="1" applyFill="1" applyAlignment="1">
      <alignment horizontal="center" vertical="center"/>
    </xf>
    <xf numFmtId="9" fontId="23" fillId="3" borderId="9" xfId="29" applyFont="1" applyFill="1" applyBorder="1" applyAlignment="1">
      <alignment horizontal="left" vertical="center" wrapText="1"/>
    </xf>
    <xf numFmtId="0" fontId="18"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3"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33" fillId="2" borderId="6" xfId="31" applyFont="1" applyFill="1" applyBorder="1" applyAlignment="1" applyProtection="1">
      <alignment horizontal="center" vertical="center"/>
      <protection hidden="1"/>
    </xf>
    <xf numFmtId="0" fontId="0" fillId="8" borderId="1" xfId="0" applyFill="1" applyBorder="1" applyAlignment="1">
      <alignment horizontal="center"/>
    </xf>
    <xf numFmtId="0" fontId="21" fillId="2" borderId="13" xfId="0" applyFont="1" applyFill="1" applyBorder="1" applyAlignment="1">
      <alignment horizontal="right"/>
    </xf>
    <xf numFmtId="0" fontId="21" fillId="2" borderId="14" xfId="0" applyFont="1" applyFill="1" applyBorder="1" applyAlignment="1">
      <alignment horizontal="right"/>
    </xf>
    <xf numFmtId="0" fontId="21" fillId="2" borderId="15" xfId="0" applyFont="1" applyFill="1" applyBorder="1" applyAlignment="1">
      <alignment horizontal="right"/>
    </xf>
    <xf numFmtId="0" fontId="21" fillId="2" borderId="14" xfId="0" applyFont="1" applyFill="1" applyBorder="1" applyAlignment="1">
      <alignment horizontal="right" vertical="center"/>
    </xf>
    <xf numFmtId="0" fontId="21" fillId="2" borderId="15" xfId="0" applyFont="1" applyFill="1" applyBorder="1" applyAlignment="1">
      <alignment horizontal="right" vertical="center"/>
    </xf>
    <xf numFmtId="0" fontId="24" fillId="15" borderId="0" xfId="0" applyFont="1" applyFill="1" applyAlignment="1">
      <alignment horizontal="center" vertical="center"/>
    </xf>
    <xf numFmtId="0" fontId="24" fillId="15" borderId="16" xfId="0" applyFont="1" applyFill="1" applyBorder="1" applyAlignment="1">
      <alignment horizontal="center" vertical="center"/>
    </xf>
    <xf numFmtId="0" fontId="33" fillId="2" borderId="1" xfId="31" applyFont="1" applyFill="1" applyBorder="1" applyAlignment="1" applyProtection="1">
      <alignment horizontal="center" vertical="center"/>
      <protection hidden="1"/>
    </xf>
    <xf numFmtId="0" fontId="18" fillId="3" borderId="13"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7" fillId="3" borderId="13"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8"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7" fillId="5" borderId="13" xfId="0" applyFont="1" applyFill="1" applyBorder="1" applyAlignment="1">
      <alignment horizontal="left" vertical="center" wrapText="1"/>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1" fillId="2" borderId="1" xfId="0" applyFont="1" applyFill="1" applyBorder="1" applyAlignment="1">
      <alignment horizontal="right"/>
    </xf>
    <xf numFmtId="0" fontId="17" fillId="5" borderId="1" xfId="0" applyFont="1" applyFill="1" applyBorder="1" applyAlignment="1">
      <alignment horizontal="left" vertical="center" wrapText="1"/>
    </xf>
    <xf numFmtId="0" fontId="24" fillId="15" borderId="16" xfId="0" applyFont="1" applyFill="1" applyBorder="1" applyAlignment="1">
      <alignment horizontal="center" vertical="center" wrapText="1"/>
    </xf>
    <xf numFmtId="0" fontId="24" fillId="15" borderId="0" xfId="0" applyFont="1" applyFill="1" applyAlignment="1">
      <alignment horizontal="center" vertical="center" wrapText="1"/>
    </xf>
    <xf numFmtId="0" fontId="18" fillId="6" borderId="13"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7" fillId="6" borderId="13" xfId="0" applyFont="1" applyFill="1" applyBorder="1" applyAlignment="1">
      <alignment horizontal="left" vertical="center" wrapText="1"/>
    </xf>
    <xf numFmtId="0" fontId="17" fillId="6" borderId="14" xfId="0" applyFont="1" applyFill="1" applyBorder="1" applyAlignment="1">
      <alignment horizontal="left" vertical="center" wrapText="1"/>
    </xf>
    <xf numFmtId="0" fontId="17" fillId="6" borderId="15" xfId="0" applyFont="1" applyFill="1" applyBorder="1" applyAlignment="1">
      <alignment horizontal="left" vertical="center" wrapText="1"/>
    </xf>
    <xf numFmtId="0" fontId="23" fillId="6" borderId="11" xfId="0" applyFont="1" applyFill="1" applyBorder="1" applyAlignment="1">
      <alignment horizontal="right" vertical="center" wrapText="1"/>
    </xf>
    <xf numFmtId="0" fontId="21" fillId="2" borderId="13" xfId="0" applyFont="1" applyFill="1" applyBorder="1" applyAlignment="1">
      <alignment horizontal="right" vertical="center"/>
    </xf>
    <xf numFmtId="0" fontId="18" fillId="2" borderId="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18" fillId="2"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7" fillId="3" borderId="0" xfId="0" applyFont="1" applyFill="1" applyAlignment="1">
      <alignment horizontal="center" vertical="center" wrapText="1"/>
    </xf>
    <xf numFmtId="0" fontId="18" fillId="2" borderId="2" xfId="0" applyFont="1" applyFill="1" applyBorder="1" applyAlignment="1">
      <alignment horizontal="center" vertical="center" wrapText="1"/>
    </xf>
    <xf numFmtId="0" fontId="18" fillId="2" borderId="7" xfId="0" applyFont="1" applyFill="1" applyBorder="1" applyAlignment="1">
      <alignment horizontal="center" vertical="center" wrapText="1"/>
    </xf>
    <xf numFmtId="9" fontId="23" fillId="5" borderId="0" xfId="29" applyFont="1" applyFill="1" applyBorder="1" applyAlignment="1">
      <alignment horizontal="left" vertical="center" wrapText="1"/>
    </xf>
    <xf numFmtId="9" fontId="17" fillId="6" borderId="13" xfId="29" applyFont="1" applyFill="1" applyBorder="1" applyAlignment="1">
      <alignment horizontal="center" vertical="center" wrapText="1"/>
    </xf>
    <xf numFmtId="9" fontId="17" fillId="6" borderId="14" xfId="29" applyFont="1" applyFill="1" applyBorder="1" applyAlignment="1">
      <alignment horizontal="center" vertical="center" wrapText="1"/>
    </xf>
    <xf numFmtId="9" fontId="17" fillId="3" borderId="13" xfId="29" applyFont="1" applyFill="1" applyBorder="1" applyAlignment="1">
      <alignment horizontal="center" vertical="center" wrapText="1"/>
    </xf>
    <xf numFmtId="9" fontId="17" fillId="3" borderId="14" xfId="29" applyFont="1" applyFill="1" applyBorder="1" applyAlignment="1">
      <alignment horizontal="center" vertical="center" wrapText="1"/>
    </xf>
    <xf numFmtId="9" fontId="17" fillId="4" borderId="13" xfId="29" applyFont="1" applyFill="1" applyBorder="1" applyAlignment="1">
      <alignment horizontal="center" vertical="center" wrapText="1"/>
    </xf>
    <xf numFmtId="9" fontId="17" fillId="4" borderId="14" xfId="29" applyFont="1" applyFill="1" applyBorder="1" applyAlignment="1">
      <alignment horizontal="center" vertical="center" wrapText="1"/>
    </xf>
    <xf numFmtId="9" fontId="17" fillId="5" borderId="13" xfId="29" applyFont="1" applyFill="1" applyBorder="1" applyAlignment="1">
      <alignment horizontal="center" vertical="center" wrapText="1"/>
    </xf>
    <xf numFmtId="9" fontId="17" fillId="5" borderId="14" xfId="29" applyFont="1" applyFill="1" applyBorder="1" applyAlignment="1">
      <alignment horizontal="center" vertical="center" wrapText="1"/>
    </xf>
    <xf numFmtId="0" fontId="23" fillId="5" borderId="0" xfId="0" applyFont="1" applyFill="1" applyAlignment="1">
      <alignment horizontal="right" vertical="center" wrapText="1"/>
    </xf>
    <xf numFmtId="9" fontId="18" fillId="5" borderId="0" xfId="29" applyFont="1" applyFill="1" applyBorder="1" applyAlignment="1">
      <alignment horizontal="left" vertical="center" wrapText="1"/>
    </xf>
    <xf numFmtId="0" fontId="23" fillId="6" borderId="0" xfId="0" applyFont="1" applyFill="1" applyAlignment="1">
      <alignment horizontal="center" vertical="center" wrapText="1"/>
    </xf>
    <xf numFmtId="0" fontId="0" fillId="8" borderId="12" xfId="0" applyFill="1" applyBorder="1" applyAlignment="1">
      <alignment horizontal="center" vertical="center"/>
    </xf>
    <xf numFmtId="0" fontId="21" fillId="0" borderId="0" xfId="0" applyFont="1" applyAlignment="1">
      <alignment horizontal="center" vertical="center" wrapText="1"/>
    </xf>
    <xf numFmtId="0" fontId="31" fillId="11" borderId="5" xfId="31" applyFont="1" applyFill="1" applyBorder="1" applyAlignment="1" applyProtection="1">
      <alignment horizontal="center" vertical="center" wrapText="1"/>
      <protection hidden="1"/>
    </xf>
    <xf numFmtId="0" fontId="31" fillId="11" borderId="6" xfId="31" applyFont="1" applyFill="1" applyBorder="1" applyAlignment="1" applyProtection="1">
      <alignment horizontal="center" vertical="center" wrapText="1"/>
      <protection hidden="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43" fillId="8" borderId="0" xfId="61" applyFill="1" applyAlignment="1">
      <alignment horizontal="left"/>
    </xf>
    <xf numFmtId="0" fontId="20" fillId="8" borderId="0" xfId="0" applyFont="1" applyFill="1" applyAlignment="1">
      <alignment horizontal="left"/>
    </xf>
    <xf numFmtId="0" fontId="21" fillId="2" borderId="1" xfId="0" applyFont="1" applyFill="1" applyBorder="1" applyAlignment="1">
      <alignment horizontal="center"/>
    </xf>
    <xf numFmtId="0" fontId="21" fillId="2" borderId="1" xfId="0" applyFont="1" applyFill="1" applyBorder="1" applyAlignment="1">
      <alignment horizontal="center"/>
    </xf>
    <xf numFmtId="0" fontId="21" fillId="2" borderId="1" xfId="0" applyFont="1" applyFill="1" applyBorder="1" applyAlignment="1">
      <alignment horizontal="center" vertical="center"/>
    </xf>
    <xf numFmtId="0" fontId="1" fillId="8" borderId="1" xfId="0" applyFont="1" applyFill="1" applyBorder="1" applyAlignment="1">
      <alignment horizontal="justify" vertical="center" wrapText="1"/>
    </xf>
    <xf numFmtId="0" fontId="0" fillId="8" borderId="1" xfId="0" applyFill="1" applyBorder="1" applyAlignment="1">
      <alignment horizontal="justify" vertical="center" wrapText="1"/>
    </xf>
    <xf numFmtId="9" fontId="0" fillId="8" borderId="1" xfId="0" applyNumberFormat="1" applyFill="1" applyBorder="1" applyAlignment="1">
      <alignment horizontal="center" vertical="center"/>
    </xf>
    <xf numFmtId="0" fontId="21" fillId="12" borderId="1" xfId="0" applyFont="1" applyFill="1" applyBorder="1" applyAlignment="1">
      <alignment horizontal="center" vertical="center"/>
    </xf>
    <xf numFmtId="0" fontId="21" fillId="23" borderId="1" xfId="0" applyFont="1" applyFill="1" applyBorder="1" applyAlignment="1">
      <alignment horizontal="center" vertical="center"/>
    </xf>
    <xf numFmtId="0" fontId="21" fillId="4" borderId="1" xfId="0" applyFont="1" applyFill="1" applyBorder="1" applyAlignment="1">
      <alignment horizontal="center" vertical="center"/>
    </xf>
    <xf numFmtId="0" fontId="21" fillId="19" borderId="1" xfId="0" applyFont="1" applyFill="1" applyBorder="1" applyAlignment="1">
      <alignment horizontal="center" vertical="center"/>
    </xf>
    <xf numFmtId="0" fontId="21" fillId="6" borderId="1" xfId="0" applyFont="1" applyFill="1" applyBorder="1" applyAlignment="1">
      <alignment horizontal="center" vertical="center"/>
    </xf>
    <xf numFmtId="0" fontId="0" fillId="8" borderId="14" xfId="0" applyFill="1" applyBorder="1" applyAlignment="1">
      <alignment horizontal="justify" vertical="center" wrapText="1"/>
    </xf>
    <xf numFmtId="0" fontId="0" fillId="8" borderId="15" xfId="0" applyFill="1" applyBorder="1" applyAlignment="1">
      <alignment horizontal="justify" vertical="center" wrapText="1"/>
    </xf>
    <xf numFmtId="0" fontId="1" fillId="8" borderId="13" xfId="0" applyFont="1" applyFill="1" applyBorder="1" applyAlignment="1">
      <alignment horizontal="justify" vertical="center" wrapText="1"/>
    </xf>
    <xf numFmtId="0" fontId="58" fillId="2" borderId="1" xfId="0" applyFont="1" applyFill="1" applyBorder="1" applyAlignment="1">
      <alignment horizontal="center"/>
    </xf>
    <xf numFmtId="0" fontId="1" fillId="8" borderId="1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58" fillId="2" borderId="3" xfId="0" applyFont="1" applyFill="1" applyBorder="1" applyAlignment="1">
      <alignment horizontal="center"/>
    </xf>
    <xf numFmtId="0" fontId="58" fillId="2" borderId="0" xfId="0" applyFont="1" applyFill="1" applyBorder="1" applyAlignment="1">
      <alignment horizontal="center"/>
    </xf>
    <xf numFmtId="0" fontId="21" fillId="2" borderId="13" xfId="0" applyFont="1" applyFill="1" applyBorder="1" applyAlignment="1">
      <alignment horizontal="center"/>
    </xf>
    <xf numFmtId="0" fontId="21" fillId="2" borderId="15" xfId="0" applyFont="1" applyFill="1" applyBorder="1" applyAlignment="1">
      <alignment horizontal="center"/>
    </xf>
  </cellXfs>
  <cellStyles count="63">
    <cellStyle name="Euro" xfId="2" xr:uid="{00000000-0005-0000-0000-000000000000}"/>
    <cellStyle name="Hipervínculo" xfId="61" builtinId="8"/>
    <cellStyle name="Millares [0] 2" xfId="3" xr:uid="{00000000-0005-0000-0000-000002000000}"/>
    <cellStyle name="Millares [0] 3" xfId="4" xr:uid="{00000000-0005-0000-0000-000003000000}"/>
    <cellStyle name="Millares [0] 4" xfId="5" xr:uid="{00000000-0005-0000-0000-000004000000}"/>
    <cellStyle name="Millares 10" xfId="6" xr:uid="{00000000-0005-0000-0000-000005000000}"/>
    <cellStyle name="Millares 11" xfId="7" xr:uid="{00000000-0005-0000-0000-000006000000}"/>
    <cellStyle name="Millares 12" xfId="8" xr:uid="{00000000-0005-0000-0000-000007000000}"/>
    <cellStyle name="Millares 13" xfId="9" xr:uid="{00000000-0005-0000-0000-000008000000}"/>
    <cellStyle name="Millares 14" xfId="10" xr:uid="{00000000-0005-0000-0000-000009000000}"/>
    <cellStyle name="Millares 15" xfId="11" xr:uid="{00000000-0005-0000-0000-00000A000000}"/>
    <cellStyle name="Millares 16" xfId="12" xr:uid="{00000000-0005-0000-0000-00000B000000}"/>
    <cellStyle name="Millares 2" xfId="13" xr:uid="{00000000-0005-0000-0000-00000C000000}"/>
    <cellStyle name="Millares 3" xfId="14" xr:uid="{00000000-0005-0000-0000-00000D000000}"/>
    <cellStyle name="Millares 4" xfId="15" xr:uid="{00000000-0005-0000-0000-00000E000000}"/>
    <cellStyle name="Millares 5" xfId="16" xr:uid="{00000000-0005-0000-0000-00000F000000}"/>
    <cellStyle name="Millares 6" xfId="17" xr:uid="{00000000-0005-0000-0000-000010000000}"/>
    <cellStyle name="Millares 7" xfId="18" xr:uid="{00000000-0005-0000-0000-000011000000}"/>
    <cellStyle name="Millares 8" xfId="19" xr:uid="{00000000-0005-0000-0000-000012000000}"/>
    <cellStyle name="Millares 9" xfId="20" xr:uid="{00000000-0005-0000-0000-000013000000}"/>
    <cellStyle name="Moneda 2" xfId="21" xr:uid="{00000000-0005-0000-0000-000014000000}"/>
    <cellStyle name="Moneda 3" xfId="22" xr:uid="{00000000-0005-0000-0000-000015000000}"/>
    <cellStyle name="Moneda 4" xfId="23" xr:uid="{00000000-0005-0000-0000-000016000000}"/>
    <cellStyle name="Moneda 5" xfId="35" xr:uid="{00000000-0005-0000-0000-000017000000}"/>
    <cellStyle name="Moneda 6" xfId="43" xr:uid="{00000000-0005-0000-0000-000018000000}"/>
    <cellStyle name="Moneda 7" xfId="50" xr:uid="{00000000-0005-0000-0000-000019000000}"/>
    <cellStyle name="Moneda 8" xfId="56" xr:uid="{00000000-0005-0000-0000-00001A000000}"/>
    <cellStyle name="Normal" xfId="0" builtinId="0"/>
    <cellStyle name="Normal 2" xfId="1" xr:uid="{00000000-0005-0000-0000-00001C000000}"/>
    <cellStyle name="Normal 2 2" xfId="34" xr:uid="{00000000-0005-0000-0000-00001D000000}"/>
    <cellStyle name="Normal 2 3" xfId="42" xr:uid="{00000000-0005-0000-0000-00001E000000}"/>
    <cellStyle name="Normal 2 4" xfId="49" xr:uid="{00000000-0005-0000-0000-00001F000000}"/>
    <cellStyle name="Normal 2 5" xfId="59" xr:uid="{00000000-0005-0000-0000-000020000000}"/>
    <cellStyle name="Normal 3" xfId="24" xr:uid="{00000000-0005-0000-0000-000021000000}"/>
    <cellStyle name="Normal 4" xfId="25" xr:uid="{00000000-0005-0000-0000-000022000000}"/>
    <cellStyle name="Normal 5" xfId="30" xr:uid="{00000000-0005-0000-0000-000023000000}"/>
    <cellStyle name="Normal 5 2" xfId="37" xr:uid="{00000000-0005-0000-0000-000024000000}"/>
    <cellStyle name="Normal 5 2 2" xfId="55" xr:uid="{00000000-0005-0000-0000-000025000000}"/>
    <cellStyle name="Normal 5 3" xfId="45" xr:uid="{00000000-0005-0000-0000-000026000000}"/>
    <cellStyle name="Normal 5 4" xfId="52" xr:uid="{00000000-0005-0000-0000-000027000000}"/>
    <cellStyle name="Normal 6" xfId="31" xr:uid="{00000000-0005-0000-0000-000028000000}"/>
    <cellStyle name="Normal 6 2" xfId="38" xr:uid="{00000000-0005-0000-0000-000029000000}"/>
    <cellStyle name="Normal 6 3" xfId="46" xr:uid="{00000000-0005-0000-0000-00002A000000}"/>
    <cellStyle name="Normal 6 4" xfId="53" xr:uid="{00000000-0005-0000-0000-00002B000000}"/>
    <cellStyle name="Normal 7" xfId="33" xr:uid="{00000000-0005-0000-0000-00002C000000}"/>
    <cellStyle name="Normal 7 2" xfId="40" xr:uid="{00000000-0005-0000-0000-00002D000000}"/>
    <cellStyle name="Normal 7 3" xfId="48" xr:uid="{00000000-0005-0000-0000-00002E000000}"/>
    <cellStyle name="Normal 7 4" xfId="60" xr:uid="{00000000-0005-0000-0000-00002F000000}"/>
    <cellStyle name="Normal 8" xfId="41" xr:uid="{00000000-0005-0000-0000-000030000000}"/>
    <cellStyle name="Normal 8 2" xfId="58" xr:uid="{00000000-0005-0000-0000-000031000000}"/>
    <cellStyle name="Normal 8 3" xfId="62" xr:uid="{B1E68B3C-D42C-499D-826E-A1DCF25BA553}"/>
    <cellStyle name="Porcentaje" xfId="29" builtinId="5"/>
    <cellStyle name="Porcentaje 2" xfId="32" xr:uid="{00000000-0005-0000-0000-000033000000}"/>
    <cellStyle name="Porcentaje 2 2" xfId="39" xr:uid="{00000000-0005-0000-0000-000034000000}"/>
    <cellStyle name="Porcentaje 2 3" xfId="47" xr:uid="{00000000-0005-0000-0000-000035000000}"/>
    <cellStyle name="Porcentaje 2 4" xfId="54" xr:uid="{00000000-0005-0000-0000-000036000000}"/>
    <cellStyle name="Porcentaje 3" xfId="36" xr:uid="{00000000-0005-0000-0000-000037000000}"/>
    <cellStyle name="Porcentaje 4" xfId="44" xr:uid="{00000000-0005-0000-0000-000038000000}"/>
    <cellStyle name="Porcentaje 5" xfId="51" xr:uid="{00000000-0005-0000-0000-000039000000}"/>
    <cellStyle name="Porcentaje 6" xfId="57" xr:uid="{00000000-0005-0000-0000-00003A000000}"/>
    <cellStyle name="Porcentual 2" xfId="26" xr:uid="{00000000-0005-0000-0000-00003B000000}"/>
    <cellStyle name="Porcentual 3" xfId="27" xr:uid="{00000000-0005-0000-0000-00003C000000}"/>
    <cellStyle name="Porcentual 4" xfId="28" xr:uid="{00000000-0005-0000-0000-00003D000000}"/>
  </cellStyles>
  <dxfs count="1168">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DEE"/>
      <color rgb="FFF2FFE5"/>
      <color rgb="FFE5FFE5"/>
      <color rgb="FFD8E3FC"/>
      <color rgb="FFFF9966"/>
      <color rgb="FF66FF33"/>
      <color rgb="FFFFF3FF"/>
      <color rgb="FFFFE7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0A2-4198-8C7A-11810BBCD57D}"/>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0A2-4198-8C7A-11810BBCD57D}"/>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0A2-4198-8C7A-11810BBCD57D}"/>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0A2-4198-8C7A-11810BBCD57D}"/>
              </c:ext>
            </c:extLst>
          </c:dPt>
          <c:dLbls>
            <c:dLbl>
              <c:idx val="0"/>
              <c:layout>
                <c:manualLayout>
                  <c:x val="-2.188715244037109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A2-4198-8C7A-11810BBCD57D}"/>
                </c:ext>
              </c:extLst>
            </c:dLbl>
            <c:dLbl>
              <c:idx val="1"/>
              <c:layout>
                <c:manualLayout>
                  <c:x val="6.7119717023378961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A2-4198-8C7A-11810BBCD57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C0A2-4198-8C7A-11810BBCD57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C0A2-4198-8C7A-11810BBCD57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Gráficas'!$C$11:$C$14</c:f>
              <c:strCache>
                <c:ptCount val="4"/>
                <c:pt idx="0">
                  <c:v>BAJA</c:v>
                </c:pt>
                <c:pt idx="1">
                  <c:v>MODERADA</c:v>
                </c:pt>
                <c:pt idx="2">
                  <c:v>ALTA</c:v>
                </c:pt>
                <c:pt idx="3">
                  <c:v>EXTREMA</c:v>
                </c:pt>
              </c:strCache>
            </c:strRef>
          </c:cat>
          <c:val>
            <c:numRef>
              <c:f>' Gráficas'!$J$11:$J$14</c:f>
              <c:numCache>
                <c:formatCode>General</c:formatCode>
                <c:ptCount val="4"/>
                <c:pt idx="0">
                  <c:v>0</c:v>
                </c:pt>
                <c:pt idx="1">
                  <c:v>5</c:v>
                </c:pt>
                <c:pt idx="2">
                  <c:v>8</c:v>
                </c:pt>
                <c:pt idx="3">
                  <c:v>2</c:v>
                </c:pt>
              </c:numCache>
            </c:numRef>
          </c:val>
          <c:extLst>
            <c:ext xmlns:c16="http://schemas.microsoft.com/office/drawing/2014/chart" uri="{C3380CC4-5D6E-409C-BE32-E72D297353CC}">
              <c16:uniqueId val="{00000008-C0A2-4198-8C7A-11810BBCD57D}"/>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tx>
            <c:strRef>
              <c:f>' Gráficas'!$C$31:$J$31</c:f>
              <c:strCache>
                <c:ptCount val="1"/>
                <c:pt idx="0">
                  <c:v>DISTRIBUCIÓN ZONA RIESGOS INHERENTES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7E2-493F-8BE6-2F0D90ED040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7E2-493F-8BE6-2F0D90ED040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7E2-493F-8BE6-2F0D90ED040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7E2-493F-8BE6-2F0D90ED040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B7E2-493F-8BE6-2F0D90ED0402}"/>
                </c:ext>
              </c:extLst>
            </c:dLbl>
            <c:dLbl>
              <c:idx val="1"/>
              <c:layout>
                <c:manualLayout>
                  <c:x val="3.3715114977169954E-3"/>
                  <c:y val="-4.932543188781344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7E2-493F-8BE6-2F0D90ED040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B7E2-493F-8BE6-2F0D90ED0402}"/>
                </c:ext>
              </c:extLst>
            </c:dLbl>
            <c:dLbl>
              <c:idx val="3"/>
              <c:layout>
                <c:manualLayout>
                  <c:x val="-2.528633623287746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7E2-493F-8BE6-2F0D90ED040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Gráficas'!$C$34:$D$37</c:f>
              <c:strCache>
                <c:ptCount val="4"/>
                <c:pt idx="0">
                  <c:v>BAJO</c:v>
                </c:pt>
                <c:pt idx="1">
                  <c:v>MEDIO</c:v>
                </c:pt>
                <c:pt idx="2">
                  <c:v>ALTO</c:v>
                </c:pt>
                <c:pt idx="3">
                  <c:v>CRITICO</c:v>
                </c:pt>
              </c:strCache>
            </c:strRef>
          </c:cat>
          <c:val>
            <c:numRef>
              <c:f>' Gráficas'!$J$34:$J$37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7E2-493F-8BE6-2F0D90ED0402}"/>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tx>
            <c:strRef>
              <c:f>' Gráficas'!$C$54:$J$54</c:f>
              <c:strCache>
                <c:ptCount val="1"/>
                <c:pt idx="0">
                  <c:v>DISTRIBUCIÓN ZONA RIESGOS INHERENTES</c:v>
                </c:pt>
              </c:strCache>
            </c:strRef>
          </c:tx>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724-4045-B720-68D7B0112EAB}"/>
              </c:ext>
            </c:extLst>
          </c:dPt>
          <c:dPt>
            <c:idx val="1"/>
            <c:bubble3D val="0"/>
            <c:explosion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724-4045-B720-68D7B0112EA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724-4045-B720-68D7B0112EA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724-4045-B720-68D7B0112EAB}"/>
              </c:ext>
            </c:extLst>
          </c:dPt>
          <c:dLbls>
            <c:dLbl>
              <c:idx val="0"/>
              <c:layout>
                <c:manualLayout>
                  <c:x val="2.659991507575663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24-4045-B720-68D7B0112EAB}"/>
                </c:ext>
              </c:extLst>
            </c:dLbl>
            <c:dLbl>
              <c:idx val="1"/>
              <c:layout>
                <c:manualLayout>
                  <c:x val="-5.3199830151513397E-3"/>
                  <c:y val="7.625746186889276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724-4045-B720-68D7B0112EA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C724-4045-B720-68D7B0112EAB}"/>
                </c:ext>
              </c:extLst>
            </c:dLbl>
            <c:dLbl>
              <c:idx val="3"/>
              <c:layout>
                <c:manualLayout>
                  <c:x val="1.241329370201979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724-4045-B720-68D7B0112EA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Gráficas'!$C$57:$D$60</c:f>
              <c:strCache>
                <c:ptCount val="4"/>
                <c:pt idx="0">
                  <c:v>BAJO</c:v>
                </c:pt>
                <c:pt idx="1">
                  <c:v>MEDIO</c:v>
                </c:pt>
                <c:pt idx="2">
                  <c:v>ALTO</c:v>
                </c:pt>
                <c:pt idx="3">
                  <c:v>CRITICO</c:v>
                </c:pt>
              </c:strCache>
            </c:strRef>
          </c:cat>
          <c:val>
            <c:numRef>
              <c:f>' Gráficas'!$J$57:$J$60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C724-4045-B720-68D7B0112EAB}"/>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208939465353461E-2"/>
          <c:y val="0.14316873357846205"/>
          <c:w val="0.92498834256647688"/>
          <c:h val="0.85381099874364041"/>
        </c:manualLayout>
      </c:layout>
      <c:pie3DChart>
        <c:varyColors val="1"/>
        <c:ser>
          <c:idx val="0"/>
          <c:order val="0"/>
          <c:tx>
            <c:strRef>
              <c:f>' Gráficas'!$C$76:$J$76</c:f>
              <c:strCache>
                <c:ptCount val="1"/>
                <c:pt idx="0">
                  <c:v>DISTRIBUCIÓN ZONA RIESGOS INHERENTES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682-46C3-9602-80CE9396ABB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682-46C3-9602-80CE9396ABB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682-46C3-9602-80CE9396ABB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682-46C3-9602-80CE9396ABB8}"/>
              </c:ext>
            </c:extLst>
          </c:dPt>
          <c:dLbls>
            <c:dLbl>
              <c:idx val="0"/>
              <c:layout>
                <c:manualLayout>
                  <c:x val="1.2462255501630954E-2"/>
                  <c:y val="3.557416326019932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82-46C3-9602-80CE9396ABB8}"/>
                </c:ext>
              </c:extLst>
            </c:dLbl>
            <c:dLbl>
              <c:idx val="1"/>
              <c:layout>
                <c:manualLayout>
                  <c:x val="6.6320089129393543E-3"/>
                  <c:y val="-1.0869757650026313E-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82-46C3-9602-80CE9396ABB8}"/>
                </c:ext>
              </c:extLst>
            </c:dLbl>
            <c:dLbl>
              <c:idx val="2"/>
              <c:layout>
                <c:manualLayout>
                  <c:x val="2.9097200857945451E-2"/>
                  <c:y val="-5.33612448902989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4.7363673357014101E-2"/>
                      <c:h val="0.16251463582701059"/>
                    </c:manualLayout>
                  </c15:layout>
                </c:ext>
                <c:ext xmlns:c16="http://schemas.microsoft.com/office/drawing/2014/chart" uri="{C3380CC4-5D6E-409C-BE32-E72D297353CC}">
                  <c16:uniqueId val="{00000005-6682-46C3-9602-80CE9396ABB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6682-46C3-9602-80CE9396ABB8}"/>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Gráficas'!$C$79:$D$82</c:f>
              <c:strCache>
                <c:ptCount val="4"/>
                <c:pt idx="0">
                  <c:v>BAJA</c:v>
                </c:pt>
                <c:pt idx="1">
                  <c:v>MODERADA</c:v>
                </c:pt>
                <c:pt idx="2">
                  <c:v>ALTA</c:v>
                </c:pt>
                <c:pt idx="3">
                  <c:v>EXTREMA</c:v>
                </c:pt>
              </c:strCache>
            </c:strRef>
          </c:cat>
          <c:val>
            <c:numRef>
              <c:f>' Gráficas'!$J$79:$J$82</c:f>
              <c:numCache>
                <c:formatCode>General</c:formatCode>
                <c:ptCount val="4"/>
                <c:pt idx="0">
                  <c:v>0</c:v>
                </c:pt>
                <c:pt idx="1">
                  <c:v>0</c:v>
                </c:pt>
                <c:pt idx="2">
                  <c:v>6</c:v>
                </c:pt>
                <c:pt idx="3">
                  <c:v>2</c:v>
                </c:pt>
              </c:numCache>
            </c:numRef>
          </c:val>
          <c:extLst>
            <c:ext xmlns:c16="http://schemas.microsoft.com/office/drawing/2014/chart" uri="{C3380CC4-5D6E-409C-BE32-E72D297353CC}">
              <c16:uniqueId val="{00000008-6682-46C3-9602-80CE9396ABB8}"/>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hyperlink" Target="#'Escalas de Valoraci&#243;n'!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Integrada'!A1"/></Relationships>
</file>

<file path=xl/drawings/_rels/drawing4.xml.rels><?xml version="1.0" encoding="UTF-8" standalone="yes"?>
<Relationships xmlns="http://schemas.openxmlformats.org/package/2006/relationships"><Relationship Id="rId2" Type="http://schemas.openxmlformats.org/officeDocument/2006/relationships/hyperlink" Target="#' Gr&#225;ficas'!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hyperlink" Target="#'Matriz de Riesgos Integrada'!A1"/><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9184821</xdr:colOff>
      <xdr:row>0</xdr:row>
      <xdr:rowOff>4762500</xdr:rowOff>
    </xdr:to>
    <xdr:pic>
      <xdr:nvPicPr>
        <xdr:cNvPr id="2" name="Imagen 1">
          <a:extLst>
            <a:ext uri="{FF2B5EF4-FFF2-40B4-BE49-F238E27FC236}">
              <a16:creationId xmlns:a16="http://schemas.microsoft.com/office/drawing/2014/main" id="{1786ED00-1CCC-4497-87BA-916FF48E45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84821" cy="476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761999</xdr:colOff>
      <xdr:row>6</xdr:row>
      <xdr:rowOff>19050</xdr:rowOff>
    </xdr:from>
    <xdr:to>
      <xdr:col>3</xdr:col>
      <xdr:colOff>752474</xdr:colOff>
      <xdr:row>10</xdr:row>
      <xdr:rowOff>85725</xdr:rowOff>
    </xdr:to>
    <xdr:sp macro="" textlink="">
      <xdr:nvSpPr>
        <xdr:cNvPr id="3" name="2 Llamada de flecha hacia abajo">
          <a:extLst>
            <a:ext uri="{FF2B5EF4-FFF2-40B4-BE49-F238E27FC236}">
              <a16:creationId xmlns:a16="http://schemas.microsoft.com/office/drawing/2014/main" id="{F2D6E6F5-8892-4F5B-9772-8BB0BA216140}"/>
            </a:ext>
          </a:extLst>
        </xdr:cNvPr>
        <xdr:cNvSpPr/>
      </xdr:nvSpPr>
      <xdr:spPr>
        <a:xfrm>
          <a:off x="257174" y="1057275"/>
          <a:ext cx="2381250" cy="742950"/>
        </a:xfrm>
        <a:prstGeom prst="downArrowCallout">
          <a:avLst/>
        </a:prstGeom>
        <a:solidFill>
          <a:schemeClr val="tx2">
            <a:lumMod val="60000"/>
            <a:lumOff val="40000"/>
          </a:schemeClr>
        </a:solidFill>
        <a:ln w="6350">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ESTRATÉGICOS</a:t>
          </a:r>
        </a:p>
      </xdr:txBody>
    </xdr:sp>
    <xdr:clientData/>
  </xdr:twoCellAnchor>
  <xdr:twoCellAnchor>
    <xdr:from>
      <xdr:col>5</xdr:col>
      <xdr:colOff>19049</xdr:colOff>
      <xdr:row>6</xdr:row>
      <xdr:rowOff>9525</xdr:rowOff>
    </xdr:from>
    <xdr:to>
      <xdr:col>8</xdr:col>
      <xdr:colOff>9524</xdr:colOff>
      <xdr:row>10</xdr:row>
      <xdr:rowOff>76200</xdr:rowOff>
    </xdr:to>
    <xdr:sp macro="" textlink="">
      <xdr:nvSpPr>
        <xdr:cNvPr id="4" name="6 Llamada de flecha hacia abajo">
          <a:extLst>
            <a:ext uri="{FF2B5EF4-FFF2-40B4-BE49-F238E27FC236}">
              <a16:creationId xmlns:a16="http://schemas.microsoft.com/office/drawing/2014/main" id="{B2BC1822-E722-4EE1-BE04-CE9D23197BEC}"/>
            </a:ext>
          </a:extLst>
        </xdr:cNvPr>
        <xdr:cNvSpPr/>
      </xdr:nvSpPr>
      <xdr:spPr>
        <a:xfrm>
          <a:off x="3047999" y="1047750"/>
          <a:ext cx="2886075" cy="752475"/>
        </a:xfrm>
        <a:prstGeom prst="downArrowCallout">
          <a:avLst/>
        </a:prstGeom>
        <a:ln>
          <a:noFill/>
        </a:ln>
        <a:effectLst/>
        <a:scene3d>
          <a:camera prst="orthographicFront">
            <a:rot lat="0" lon="0" rev="0"/>
          </a:camera>
          <a:lightRig rig="contrasting" dir="t">
            <a:rot lat="0" lon="0" rev="7800000"/>
          </a:lightRig>
        </a:scene3d>
        <a:sp3d>
          <a:bevelT w="139700" h="139700"/>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400" b="1">
              <a:solidFill>
                <a:schemeClr val="bg1"/>
              </a:solidFill>
            </a:rPr>
            <a:t>PROCESOS</a:t>
          </a:r>
          <a:r>
            <a:rPr lang="es-CO" sz="1400" b="1" baseline="0">
              <a:solidFill>
                <a:schemeClr val="bg1"/>
              </a:solidFill>
            </a:rPr>
            <a:t> MISIONALES</a:t>
          </a:r>
          <a:endParaRPr lang="es-CO" sz="1400" b="1">
            <a:solidFill>
              <a:schemeClr val="bg1"/>
            </a:solidFill>
          </a:endParaRPr>
        </a:p>
      </xdr:txBody>
    </xdr:sp>
    <xdr:clientData/>
  </xdr:twoCellAnchor>
  <xdr:twoCellAnchor>
    <xdr:from>
      <xdr:col>9</xdr:col>
      <xdr:colOff>9524</xdr:colOff>
      <xdr:row>6</xdr:row>
      <xdr:rowOff>9525</xdr:rowOff>
    </xdr:from>
    <xdr:to>
      <xdr:col>14</xdr:col>
      <xdr:colOff>752475</xdr:colOff>
      <xdr:row>10</xdr:row>
      <xdr:rowOff>0</xdr:rowOff>
    </xdr:to>
    <xdr:sp macro="" textlink="">
      <xdr:nvSpPr>
        <xdr:cNvPr id="5" name="7 Llamada de flecha hacia abajo">
          <a:extLst>
            <a:ext uri="{FF2B5EF4-FFF2-40B4-BE49-F238E27FC236}">
              <a16:creationId xmlns:a16="http://schemas.microsoft.com/office/drawing/2014/main" id="{46B48240-53A9-4064-B3D5-A9EBC2F38182}"/>
            </a:ext>
          </a:extLst>
        </xdr:cNvPr>
        <xdr:cNvSpPr/>
      </xdr:nvSpPr>
      <xdr:spPr>
        <a:xfrm>
          <a:off x="6315074" y="1047750"/>
          <a:ext cx="5572126" cy="752475"/>
        </a:xfrm>
        <a:prstGeom prst="downArrowCallout">
          <a:avLst/>
        </a:prstGeom>
        <a:ln>
          <a:noFill/>
        </a:ln>
        <a:effectLst/>
        <a:scene3d>
          <a:camera prst="orthographicFront">
            <a:rot lat="0" lon="0" rev="0"/>
          </a:camera>
          <a:lightRig rig="contrasting" dir="t">
            <a:rot lat="0" lon="0" rev="7800000"/>
          </a:lightRig>
        </a:scene3d>
        <a:sp3d>
          <a:bevelT w="139700" h="139700"/>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s-CO" sz="1400" b="1">
              <a:solidFill>
                <a:schemeClr val="bg1"/>
              </a:solidFill>
            </a:rPr>
            <a:t>PROCESOS DE APOYO</a:t>
          </a:r>
        </a:p>
      </xdr:txBody>
    </xdr:sp>
    <xdr:clientData/>
  </xdr:twoCellAnchor>
  <xdr:twoCellAnchor>
    <xdr:from>
      <xdr:col>16</xdr:col>
      <xdr:colOff>19049</xdr:colOff>
      <xdr:row>6</xdr:row>
      <xdr:rowOff>9525</xdr:rowOff>
    </xdr:from>
    <xdr:to>
      <xdr:col>19</xdr:col>
      <xdr:colOff>9524</xdr:colOff>
      <xdr:row>10</xdr:row>
      <xdr:rowOff>76200</xdr:rowOff>
    </xdr:to>
    <xdr:sp macro="" textlink="">
      <xdr:nvSpPr>
        <xdr:cNvPr id="6" name="8 Llamada de flecha hacia abajo">
          <a:extLst>
            <a:ext uri="{FF2B5EF4-FFF2-40B4-BE49-F238E27FC236}">
              <a16:creationId xmlns:a16="http://schemas.microsoft.com/office/drawing/2014/main" id="{3D92E924-663E-47F3-8BD5-51425A90B344}"/>
            </a:ext>
          </a:extLst>
        </xdr:cNvPr>
        <xdr:cNvSpPr/>
      </xdr:nvSpPr>
      <xdr:spPr>
        <a:xfrm>
          <a:off x="12287249" y="1047750"/>
          <a:ext cx="3000375" cy="752475"/>
        </a:xfrm>
        <a:prstGeom prst="downArrowCallout">
          <a:avLst/>
        </a:prstGeom>
        <a:solidFill>
          <a:srgbClr val="FFC000"/>
        </a:solidFill>
        <a:ln>
          <a:noFill/>
        </a:ln>
        <a:effectLst/>
        <a:scene3d>
          <a:camera prst="orthographicFront">
            <a:rot lat="0" lon="0" rev="0"/>
          </a:camera>
          <a:lightRig rig="contrasting" dir="t">
            <a:rot lat="0" lon="0" rev="7800000"/>
          </a:lightRig>
        </a:scene3d>
        <a:sp3d>
          <a:bevelT w="139700" h="139700"/>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solidFill>
                <a:schemeClr val="bg1"/>
              </a:solidFill>
            </a:rPr>
            <a:t>PROCESOS DE EVALUACIÓN Y CONTROL</a:t>
          </a:r>
        </a:p>
      </xdr:txBody>
    </xdr:sp>
    <xdr:clientData/>
  </xdr:twoCellAnchor>
  <xdr:twoCellAnchor editAs="oneCell">
    <xdr:from>
      <xdr:col>1</xdr:col>
      <xdr:colOff>133350</xdr:colOff>
      <xdr:row>0</xdr:row>
      <xdr:rowOff>152368</xdr:rowOff>
    </xdr:from>
    <xdr:to>
      <xdr:col>2</xdr:col>
      <xdr:colOff>295275</xdr:colOff>
      <xdr:row>2</xdr:row>
      <xdr:rowOff>0</xdr:rowOff>
    </xdr:to>
    <xdr:pic>
      <xdr:nvPicPr>
        <xdr:cNvPr id="7" name="Imagen 6">
          <a:extLst>
            <a:ext uri="{FF2B5EF4-FFF2-40B4-BE49-F238E27FC236}">
              <a16:creationId xmlns:a16="http://schemas.microsoft.com/office/drawing/2014/main" id="{3B5802AE-FE7C-400B-A32F-6E7109A8FF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95350" y="152368"/>
          <a:ext cx="923925" cy="476282"/>
        </a:xfrm>
        <a:prstGeom prst="rect">
          <a:avLst/>
        </a:prstGeom>
        <a:noFill/>
        <a:ln w="9525" algn="ctr">
          <a:noFill/>
          <a:miter lim="800000"/>
          <a:headEnd/>
          <a:tailEnd/>
        </a:ln>
      </xdr:spPr>
    </xdr:pic>
    <xdr:clientData/>
  </xdr:twoCellAnchor>
  <xdr:twoCellAnchor>
    <xdr:from>
      <xdr:col>17</xdr:col>
      <xdr:colOff>685800</xdr:colOff>
      <xdr:row>24</xdr:row>
      <xdr:rowOff>95250</xdr:rowOff>
    </xdr:from>
    <xdr:to>
      <xdr:col>18</xdr:col>
      <xdr:colOff>730250</xdr:colOff>
      <xdr:row>26</xdr:row>
      <xdr:rowOff>21166</xdr:rowOff>
    </xdr:to>
    <xdr:sp macro="" textlink="">
      <xdr:nvSpPr>
        <xdr:cNvPr id="8" name="Flecha: a la derecha 7">
          <a:hlinkClick xmlns:r="http://schemas.openxmlformats.org/officeDocument/2006/relationships" r:id="rId2"/>
          <a:extLst>
            <a:ext uri="{FF2B5EF4-FFF2-40B4-BE49-F238E27FC236}">
              <a16:creationId xmlns:a16="http://schemas.microsoft.com/office/drawing/2014/main" id="{CA3D806F-E6CA-4073-976F-10CE629B74C6}"/>
            </a:ext>
          </a:extLst>
        </xdr:cNvPr>
        <xdr:cNvSpPr/>
      </xdr:nvSpPr>
      <xdr:spPr>
        <a:xfrm>
          <a:off x="13830300" y="5981700"/>
          <a:ext cx="892175" cy="306916"/>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690562</xdr:colOff>
      <xdr:row>76</xdr:row>
      <xdr:rowOff>369093</xdr:rowOff>
    </xdr:from>
    <xdr:to>
      <xdr:col>15</xdr:col>
      <xdr:colOff>1647031</xdr:colOff>
      <xdr:row>77</xdr:row>
      <xdr:rowOff>175947</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D449FDFB-65D6-4E9C-8437-D26B60D67426}"/>
            </a:ext>
          </a:extLst>
        </xdr:cNvPr>
        <xdr:cNvSpPr/>
      </xdr:nvSpPr>
      <xdr:spPr>
        <a:xfrm>
          <a:off x="16597312" y="24467343"/>
          <a:ext cx="956469" cy="314854"/>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twoCellAnchor>
    <xdr:from>
      <xdr:col>15</xdr:col>
      <xdr:colOff>226219</xdr:colOff>
      <xdr:row>0</xdr:row>
      <xdr:rowOff>250030</xdr:rowOff>
    </xdr:from>
    <xdr:to>
      <xdr:col>15</xdr:col>
      <xdr:colOff>1158874</xdr:colOff>
      <xdr:row>1</xdr:row>
      <xdr:rowOff>80696</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97F0774F-6C26-4C20-8D0D-BC2E59DE1B8C}"/>
            </a:ext>
          </a:extLst>
        </xdr:cNvPr>
        <xdr:cNvSpPr/>
      </xdr:nvSpPr>
      <xdr:spPr>
        <a:xfrm>
          <a:off x="15942469" y="250030"/>
          <a:ext cx="932655" cy="306916"/>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1284174</xdr:colOff>
      <xdr:row>0</xdr:row>
      <xdr:rowOff>37436</xdr:rowOff>
    </xdr:from>
    <xdr:to>
      <xdr:col>4</xdr:col>
      <xdr:colOff>1470932</xdr:colOff>
      <xdr:row>2</xdr:row>
      <xdr:rowOff>346674</xdr:rowOff>
    </xdr:to>
    <xdr:pic>
      <xdr:nvPicPr>
        <xdr:cNvPr id="3" name="Imagen 2">
          <a:extLst>
            <a:ext uri="{FF2B5EF4-FFF2-40B4-BE49-F238E27FC236}">
              <a16:creationId xmlns:a16="http://schemas.microsoft.com/office/drawing/2014/main" id="{D954A2E1-3B9A-44EB-9E75-3B535D7A6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53745" y="37436"/>
          <a:ext cx="1736612" cy="917024"/>
        </a:xfrm>
        <a:prstGeom prst="rect">
          <a:avLst/>
        </a:prstGeom>
        <a:solidFill>
          <a:sysClr val="window" lastClr="FFFFFF"/>
        </a:solidFill>
      </xdr:spPr>
    </xdr:pic>
    <xdr:clientData/>
  </xdr:twoCellAnchor>
  <xdr:twoCellAnchor>
    <xdr:from>
      <xdr:col>0</xdr:col>
      <xdr:colOff>408215</xdr:colOff>
      <xdr:row>2</xdr:row>
      <xdr:rowOff>13607</xdr:rowOff>
    </xdr:from>
    <xdr:to>
      <xdr:col>0</xdr:col>
      <xdr:colOff>1374321</xdr:colOff>
      <xdr:row>3</xdr:row>
      <xdr:rowOff>136072</xdr:rowOff>
    </xdr:to>
    <xdr:sp macro="" textlink="">
      <xdr:nvSpPr>
        <xdr:cNvPr id="4" name="Flecha: a la derecha 3">
          <a:hlinkClick xmlns:r="http://schemas.openxmlformats.org/officeDocument/2006/relationships" r:id="rId2"/>
          <a:extLst>
            <a:ext uri="{FF2B5EF4-FFF2-40B4-BE49-F238E27FC236}">
              <a16:creationId xmlns:a16="http://schemas.microsoft.com/office/drawing/2014/main" id="{DFF34F27-F7FF-4DE3-ACDB-1E9A7FF0BD22}"/>
            </a:ext>
          </a:extLst>
        </xdr:cNvPr>
        <xdr:cNvSpPr/>
      </xdr:nvSpPr>
      <xdr:spPr>
        <a:xfrm>
          <a:off x="408215" y="353786"/>
          <a:ext cx="966106" cy="272143"/>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133351</xdr:colOff>
      <xdr:row>8</xdr:row>
      <xdr:rowOff>9525</xdr:rowOff>
    </xdr:from>
    <xdr:to>
      <xdr:col>9</xdr:col>
      <xdr:colOff>695325</xdr:colOff>
      <xdr:row>9</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1024778</xdr:colOff>
      <xdr:row>0</xdr:row>
      <xdr:rowOff>47843</xdr:rowOff>
    </xdr:from>
    <xdr:to>
      <xdr:col>0</xdr:col>
      <xdr:colOff>2185147</xdr:colOff>
      <xdr:row>3</xdr:row>
      <xdr:rowOff>66668</xdr:rowOff>
    </xdr:to>
    <xdr:pic>
      <xdr:nvPicPr>
        <xdr:cNvPr id="10" name="Imagen 9">
          <a:extLst>
            <a:ext uri="{FF2B5EF4-FFF2-40B4-BE49-F238E27FC236}">
              <a16:creationId xmlns:a16="http://schemas.microsoft.com/office/drawing/2014/main" id="{F220B62B-27C1-4A09-A244-DEB7EA11C4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24778" y="47843"/>
          <a:ext cx="1160369" cy="612737"/>
        </a:xfrm>
        <a:prstGeom prst="rect">
          <a:avLst/>
        </a:prstGeom>
        <a:solidFill>
          <a:sysClr val="window" lastClr="FFFFFF"/>
        </a:solidFill>
      </xdr:spPr>
    </xdr:pic>
    <xdr:clientData/>
  </xdr:twoCellAnchor>
  <xdr:twoCellAnchor>
    <xdr:from>
      <xdr:col>2</xdr:col>
      <xdr:colOff>21292</xdr:colOff>
      <xdr:row>31</xdr:row>
      <xdr:rowOff>143995</xdr:rowOff>
    </xdr:from>
    <xdr:to>
      <xdr:col>9</xdr:col>
      <xdr:colOff>573741</xdr:colOff>
      <xdr:row>31</xdr:row>
      <xdr:rowOff>2129117</xdr:rowOff>
    </xdr:to>
    <xdr:graphicFrame macro="">
      <xdr:nvGraphicFramePr>
        <xdr:cNvPr id="5" name="Gráfico 4">
          <a:extLst>
            <a:ext uri="{FF2B5EF4-FFF2-40B4-BE49-F238E27FC236}">
              <a16:creationId xmlns:a16="http://schemas.microsoft.com/office/drawing/2014/main" id="{488EC2A7-16B8-41DC-930B-FA4F40183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21292</xdr:colOff>
      <xdr:row>54</xdr:row>
      <xdr:rowOff>246529</xdr:rowOff>
    </xdr:from>
    <xdr:to>
      <xdr:col>9</xdr:col>
      <xdr:colOff>201705</xdr:colOff>
      <xdr:row>54</xdr:row>
      <xdr:rowOff>2140324</xdr:rowOff>
    </xdr:to>
    <xdr:graphicFrame macro="">
      <xdr:nvGraphicFramePr>
        <xdr:cNvPr id="8" name="Gráfico 7">
          <a:extLst>
            <a:ext uri="{FF2B5EF4-FFF2-40B4-BE49-F238E27FC236}">
              <a16:creationId xmlns:a16="http://schemas.microsoft.com/office/drawing/2014/main" id="{1849AC04-62D7-4754-BC5D-43F9C7101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133350</xdr:colOff>
      <xdr:row>76</xdr:row>
      <xdr:rowOff>9525</xdr:rowOff>
    </xdr:from>
    <xdr:to>
      <xdr:col>9</xdr:col>
      <xdr:colOff>896471</xdr:colOff>
      <xdr:row>76</xdr:row>
      <xdr:rowOff>2151529</xdr:rowOff>
    </xdr:to>
    <xdr:graphicFrame macro="">
      <xdr:nvGraphicFramePr>
        <xdr:cNvPr id="9" name="Gráfico 8">
          <a:extLst>
            <a:ext uri="{FF2B5EF4-FFF2-40B4-BE49-F238E27FC236}">
              <a16:creationId xmlns:a16="http://schemas.microsoft.com/office/drawing/2014/main" id="{0CE6128B-5FDE-4616-A7C9-CFB5EDFFD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22412</xdr:colOff>
      <xdr:row>0</xdr:row>
      <xdr:rowOff>190500</xdr:rowOff>
    </xdr:from>
    <xdr:to>
      <xdr:col>15</xdr:col>
      <xdr:colOff>758265</xdr:colOff>
      <xdr:row>3</xdr:row>
      <xdr:rowOff>0</xdr:rowOff>
    </xdr:to>
    <xdr:sp macro="" textlink="">
      <xdr:nvSpPr>
        <xdr:cNvPr id="7" name="Flecha: a la derecha 6">
          <a:hlinkClick xmlns:r="http://schemas.openxmlformats.org/officeDocument/2006/relationships" r:id="rId6"/>
          <a:extLst>
            <a:ext uri="{FF2B5EF4-FFF2-40B4-BE49-F238E27FC236}">
              <a16:creationId xmlns:a16="http://schemas.microsoft.com/office/drawing/2014/main" id="{100AA5BB-3F6E-4E46-BC43-CC135C419634}"/>
            </a:ext>
          </a:extLst>
        </xdr:cNvPr>
        <xdr:cNvSpPr/>
      </xdr:nvSpPr>
      <xdr:spPr>
        <a:xfrm>
          <a:off x="16192500" y="190500"/>
          <a:ext cx="735853" cy="403412"/>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Enero%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Gesti&#243;n%20Jur&#237;d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Control%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2%20Plan%20Anticorrupcion/Matriz-Integrada-de-Riesgos.-Anexo-1.-Plan-de-Accio&#769;n-Integrado-2021.V.1-Enero-2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gomez\Documents\DOC\Planeaci&#243;n%202019\Riesgos\Matriz%20de%20Riesgos%20de%20Corrupci&#243;n.%2017%20Riesg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Comunicac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Gesti&#243;n%20Contractual%20Corrup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eimy\Desktop\2020%20Matriz%20de%20Riesgos\2020%20Matriz%20de%20Riesgos%20Integrada%20-%20Banco%20de%20Proga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refreshError="1"/>
      <sheetData sheetId="1" refreshError="1"/>
      <sheetData sheetId="2" refreshError="1">
        <row r="8">
          <cell r="E8" t="str">
            <v>INSIGNIFICANTE</v>
          </cell>
        </row>
        <row r="62">
          <cell r="E62" t="str">
            <v>INSIGNIFICANTE</v>
          </cell>
          <cell r="F62" t="str">
            <v>MENOR</v>
          </cell>
          <cell r="G62" t="str">
            <v>MODERADO</v>
          </cell>
          <cell r="H62" t="str">
            <v>MAYOR</v>
          </cell>
          <cell r="I62" t="str">
            <v>CATASTROFICO</v>
          </cell>
        </row>
        <row r="63">
          <cell r="E63">
            <v>1</v>
          </cell>
          <cell r="F63">
            <v>2</v>
          </cell>
          <cell r="G63">
            <v>5</v>
          </cell>
          <cell r="H63">
            <v>15</v>
          </cell>
          <cell r="I63">
            <v>40</v>
          </cell>
        </row>
        <row r="64">
          <cell r="C64" t="str">
            <v>RARA VEZ</v>
          </cell>
          <cell r="D64">
            <v>1</v>
          </cell>
        </row>
        <row r="65">
          <cell r="C65" t="str">
            <v>IMPROBABLE</v>
          </cell>
          <cell r="D65">
            <v>2</v>
          </cell>
        </row>
        <row r="66">
          <cell r="C66" t="str">
            <v>POSIBLE</v>
          </cell>
          <cell r="D66">
            <v>3</v>
          </cell>
        </row>
        <row r="67">
          <cell r="C67" t="str">
            <v>PROBABLE</v>
          </cell>
          <cell r="D67">
            <v>6</v>
          </cell>
        </row>
        <row r="68">
          <cell r="C68" t="str">
            <v>CASI SEGURO</v>
          </cell>
          <cell r="D68">
            <v>15</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62">
          <cell r="E62" t="str">
            <v>INSIGNIFICANTE</v>
          </cell>
          <cell r="F62" t="str">
            <v>MENOR</v>
          </cell>
          <cell r="G62" t="str">
            <v>MODERADO</v>
          </cell>
          <cell r="H62" t="str">
            <v>MAYOR</v>
          </cell>
          <cell r="I62" t="str">
            <v>CATASTROFICO</v>
          </cell>
        </row>
        <row r="63">
          <cell r="E63">
            <v>1</v>
          </cell>
          <cell r="F63">
            <v>2</v>
          </cell>
          <cell r="G63">
            <v>5</v>
          </cell>
          <cell r="H63">
            <v>15</v>
          </cell>
          <cell r="I63">
            <v>40</v>
          </cell>
        </row>
        <row r="64">
          <cell r="C64" t="str">
            <v>RARA VEZ</v>
          </cell>
          <cell r="D64">
            <v>1</v>
          </cell>
        </row>
        <row r="65">
          <cell r="C65" t="str">
            <v>IMPROBABLE</v>
          </cell>
          <cell r="D65">
            <v>2</v>
          </cell>
        </row>
        <row r="66">
          <cell r="C66" t="str">
            <v>POSIBLE</v>
          </cell>
          <cell r="D66">
            <v>3</v>
          </cell>
        </row>
        <row r="67">
          <cell r="C67" t="str">
            <v>PROBABLE</v>
          </cell>
          <cell r="D67">
            <v>6</v>
          </cell>
        </row>
        <row r="68">
          <cell r="C68" t="str">
            <v>CASI SEGURO</v>
          </cell>
          <cell r="D68">
            <v>15</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Instructivo"/>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ortada"/>
      <sheetName val="Mapa de Procesos"/>
      <sheetName val="Escalas de Valoración"/>
      <sheetName val="Matriz de Riesgos Integrada"/>
      <sheetName val=" Gráficas"/>
    </sheetNames>
    <sheetDataSet>
      <sheetData sheetId="0"/>
      <sheetData sheetId="1"/>
      <sheetData sheetId="2"/>
      <sheetData sheetId="3">
        <row r="21">
          <cell r="E21" t="str">
            <v>INSIGNIFICANTE</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Jeimy  Vargas Cubides" id="{01FCC6D2-A60F-4BED-B0C3-4EB701C271B1}" userId="S::jvargas@regioncentralrape.gov.co::bf53ccb5-8db3-48c8-9ba2-f7db3075243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0" dT="2021-11-02T15:16:24.27" personId="{01FCC6D2-A60F-4BED-B0C3-4EB701C271B1}" id="{0E416DC6-A122-4219-B44F-38666FADE398}">
    <text>Verificar escala</text>
  </threadedComment>
  <threadedComment ref="AC30" dT="2021-11-02T15:17:06.13" personId="{01FCC6D2-A60F-4BED-B0C3-4EB701C271B1}" id="{BF78F351-46FB-4756-9FCE-AFCFF8E2E7F3}">
    <text>ALTA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ncionpublica.gov.co/web/eva/biblioteca-virtual/-/document_library/bGsp2IjUBdeu/view_file/34316499"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BB7A-1C64-4806-9073-1A27DFE4B8BF}">
  <dimension ref="A1:IV2"/>
  <sheetViews>
    <sheetView showGridLines="0" zoomScale="70" zoomScaleNormal="70" workbookViewId="0">
      <selection activeCell="A6" sqref="A6"/>
    </sheetView>
  </sheetViews>
  <sheetFormatPr baseColWidth="10" defaultColWidth="10.85546875" defaultRowHeight="15" customHeight="1" x14ac:dyDescent="0.2"/>
  <cols>
    <col min="1" max="1" width="138" style="149" customWidth="1"/>
    <col min="2" max="5" width="11.42578125" style="149" customWidth="1"/>
    <col min="6" max="256" width="10.85546875" style="149" customWidth="1"/>
    <col min="257" max="16384" width="10.85546875" style="151"/>
  </cols>
  <sheetData>
    <row r="1" spans="1:1" ht="377.25" customHeight="1" x14ac:dyDescent="0.2">
      <c r="A1" s="148"/>
    </row>
    <row r="2" spans="1:1" ht="57.75" customHeight="1" x14ac:dyDescent="0.2">
      <c r="A2" s="150" t="s">
        <v>688</v>
      </c>
    </row>
  </sheetData>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zoomScale="60" zoomScaleNormal="60" workbookViewId="0">
      <selection activeCell="I32" sqref="I32"/>
    </sheetView>
  </sheetViews>
  <sheetFormatPr baseColWidth="10" defaultColWidth="11.42578125" defaultRowHeight="15" x14ac:dyDescent="0.25"/>
  <cols>
    <col min="1" max="1" width="4.28515625" style="120" customWidth="1"/>
    <col min="2" max="11" width="11.42578125" style="120"/>
    <col min="12" max="12" width="17.140625" style="120" customWidth="1"/>
    <col min="13" max="13" width="11.42578125" style="120"/>
    <col min="14" max="14" width="17.7109375" style="120" customWidth="1"/>
    <col min="15" max="15" width="9.42578125" style="120" customWidth="1"/>
    <col min="16" max="16" width="11.42578125" style="120"/>
    <col min="17" max="17" width="23" style="120" bestFit="1" customWidth="1"/>
    <col min="18" max="18" width="16" style="120" customWidth="1"/>
    <col min="19" max="19" width="11.42578125" style="120"/>
    <col min="20" max="20" width="5.5703125" style="120" customWidth="1"/>
    <col min="21" max="16384" width="11.42578125" style="120"/>
  </cols>
  <sheetData>
    <row r="1" spans="1:20" ht="20.25" x14ac:dyDescent="0.25">
      <c r="A1" s="119"/>
      <c r="B1" s="119"/>
      <c r="C1" s="119"/>
      <c r="D1" s="119"/>
      <c r="E1" s="209"/>
      <c r="F1" s="209"/>
      <c r="G1" s="209"/>
      <c r="H1" s="209"/>
      <c r="I1" s="209"/>
      <c r="J1" s="209"/>
      <c r="K1" s="209"/>
      <c r="L1" s="209"/>
      <c r="M1" s="209"/>
      <c r="N1" s="209"/>
      <c r="O1" s="209"/>
      <c r="P1" s="209"/>
      <c r="Q1" s="119"/>
      <c r="R1" s="119"/>
      <c r="S1" s="119"/>
      <c r="T1" s="119"/>
    </row>
    <row r="2" spans="1:20" ht="23.25" x14ac:dyDescent="0.25">
      <c r="A2" s="119"/>
      <c r="B2" s="119"/>
      <c r="C2" s="119"/>
      <c r="D2" s="119"/>
      <c r="E2" s="210" t="s">
        <v>0</v>
      </c>
      <c r="F2" s="210"/>
      <c r="G2" s="210"/>
      <c r="H2" s="210"/>
      <c r="I2" s="210"/>
      <c r="J2" s="210"/>
      <c r="K2" s="210"/>
      <c r="L2" s="210"/>
      <c r="M2" s="210"/>
      <c r="N2" s="210"/>
      <c r="O2" s="119"/>
      <c r="P2" s="119"/>
      <c r="Q2" s="121" t="s">
        <v>1</v>
      </c>
      <c r="R2" s="122">
        <v>44592</v>
      </c>
      <c r="S2" s="123"/>
      <c r="T2" s="119"/>
    </row>
    <row r="3" spans="1:20" x14ac:dyDescent="0.25">
      <c r="A3" s="119"/>
      <c r="B3" s="119"/>
      <c r="C3" s="119"/>
      <c r="D3" s="119"/>
      <c r="E3" s="119"/>
      <c r="F3" s="119"/>
      <c r="G3" s="119"/>
      <c r="H3" s="119"/>
      <c r="I3" s="119"/>
      <c r="J3" s="119"/>
      <c r="K3" s="119"/>
      <c r="L3" s="119"/>
      <c r="M3" s="119"/>
      <c r="N3" s="119"/>
      <c r="O3" s="119"/>
      <c r="P3" s="119"/>
      <c r="Q3" s="119"/>
      <c r="R3" s="119"/>
      <c r="S3" s="119"/>
      <c r="T3" s="119"/>
    </row>
    <row r="4" spans="1:20" ht="3.75" customHeight="1" x14ac:dyDescent="0.25">
      <c r="A4" s="204"/>
      <c r="B4" s="204"/>
      <c r="C4" s="204"/>
      <c r="D4" s="204"/>
      <c r="E4" s="204"/>
      <c r="F4" s="204"/>
      <c r="G4" s="204"/>
      <c r="H4" s="204"/>
      <c r="I4" s="204"/>
      <c r="J4" s="204"/>
      <c r="K4" s="204"/>
      <c r="L4" s="204"/>
      <c r="M4" s="204"/>
      <c r="N4" s="204"/>
      <c r="O4" s="204"/>
      <c r="P4" s="204"/>
      <c r="Q4" s="204"/>
      <c r="R4" s="204"/>
      <c r="S4" s="204"/>
      <c r="T4" s="204"/>
    </row>
    <row r="5" spans="1:20" x14ac:dyDescent="0.25">
      <c r="A5" s="119"/>
      <c r="B5" s="119"/>
      <c r="C5" s="119"/>
      <c r="D5" s="119"/>
      <c r="E5" s="119"/>
      <c r="F5" s="119"/>
      <c r="G5" s="119"/>
      <c r="H5" s="119"/>
      <c r="I5" s="119"/>
      <c r="J5" s="119"/>
      <c r="K5" s="119"/>
      <c r="L5" s="119"/>
      <c r="M5" s="119"/>
      <c r="N5" s="119"/>
      <c r="O5" s="119"/>
      <c r="P5" s="119"/>
      <c r="Q5" s="119"/>
      <c r="R5" s="119"/>
      <c r="S5" s="119"/>
      <c r="T5" s="119"/>
    </row>
    <row r="6" spans="1:20" x14ac:dyDescent="0.25">
      <c r="A6" s="119"/>
      <c r="B6" s="119"/>
      <c r="C6" s="119"/>
      <c r="D6" s="119"/>
      <c r="E6" s="119"/>
      <c r="F6" s="119"/>
      <c r="G6" s="119"/>
      <c r="H6" s="119"/>
      <c r="I6" s="119"/>
      <c r="J6" s="119"/>
      <c r="K6" s="119"/>
      <c r="L6" s="119"/>
      <c r="M6" s="119"/>
      <c r="N6" s="119"/>
      <c r="O6" s="119"/>
      <c r="P6" s="119"/>
      <c r="Q6" s="119"/>
      <c r="R6" s="119"/>
      <c r="S6" s="119"/>
      <c r="T6" s="119"/>
    </row>
    <row r="7" spans="1:20" x14ac:dyDescent="0.25">
      <c r="A7" s="119"/>
      <c r="B7" s="119"/>
      <c r="C7" s="119"/>
      <c r="D7" s="119"/>
      <c r="E7" s="119"/>
      <c r="F7" s="119"/>
      <c r="G7" s="119"/>
      <c r="H7" s="119"/>
      <c r="I7" s="119"/>
      <c r="J7" s="119"/>
      <c r="K7" s="119"/>
      <c r="L7" s="119"/>
      <c r="M7" s="119"/>
      <c r="N7" s="119"/>
      <c r="O7" s="119"/>
      <c r="P7" s="119"/>
      <c r="Q7" s="119"/>
      <c r="R7" s="119"/>
      <c r="S7" s="119"/>
      <c r="T7" s="119"/>
    </row>
    <row r="8" spans="1:20" x14ac:dyDescent="0.25">
      <c r="A8" s="119"/>
      <c r="B8" s="119"/>
      <c r="C8" s="119"/>
      <c r="D8" s="119"/>
      <c r="E8" s="119"/>
      <c r="F8" s="119"/>
      <c r="G8" s="119"/>
      <c r="H8" s="119"/>
      <c r="I8" s="119"/>
      <c r="J8" s="119"/>
      <c r="K8" s="119"/>
      <c r="L8" s="119"/>
      <c r="M8" s="119"/>
      <c r="N8" s="119"/>
      <c r="O8" s="119"/>
      <c r="P8" s="119"/>
      <c r="Q8" s="119"/>
      <c r="R8" s="119"/>
      <c r="S8" s="119"/>
      <c r="T8" s="119"/>
    </row>
    <row r="9" spans="1:20" x14ac:dyDescent="0.25">
      <c r="A9" s="119"/>
      <c r="B9" s="119"/>
      <c r="C9" s="119"/>
      <c r="D9" s="119"/>
      <c r="E9" s="119"/>
      <c r="F9" s="119"/>
      <c r="G9" s="119"/>
      <c r="H9" s="119"/>
      <c r="I9" s="119"/>
      <c r="J9" s="119"/>
      <c r="K9" s="119"/>
      <c r="L9" s="119"/>
      <c r="M9" s="119"/>
      <c r="N9" s="119"/>
      <c r="O9" s="119"/>
      <c r="P9" s="119"/>
      <c r="Q9" s="119"/>
      <c r="R9" s="119"/>
      <c r="S9" s="119"/>
      <c r="T9" s="119"/>
    </row>
    <row r="10" spans="1:20" x14ac:dyDescent="0.25">
      <c r="A10" s="119"/>
      <c r="B10" s="119"/>
      <c r="C10" s="119"/>
      <c r="D10" s="119"/>
      <c r="E10" s="119"/>
      <c r="F10" s="119"/>
      <c r="G10" s="119"/>
      <c r="H10" s="119"/>
      <c r="I10" s="119"/>
      <c r="J10" s="119"/>
      <c r="K10" s="119"/>
      <c r="L10" s="119"/>
      <c r="M10" s="119"/>
      <c r="N10" s="119"/>
      <c r="O10" s="119"/>
      <c r="P10" s="119"/>
      <c r="Q10" s="119"/>
      <c r="R10" s="119"/>
      <c r="S10" s="119"/>
      <c r="T10" s="119"/>
    </row>
    <row r="11" spans="1:20" x14ac:dyDescent="0.25">
      <c r="A11" s="119"/>
      <c r="B11" s="119"/>
      <c r="C11" s="119"/>
      <c r="D11" s="119"/>
      <c r="E11" s="119"/>
      <c r="F11" s="119"/>
      <c r="G11" s="119"/>
      <c r="H11" s="119"/>
      <c r="I11" s="119"/>
      <c r="J11" s="119"/>
      <c r="K11" s="119"/>
      <c r="L11" s="119"/>
      <c r="M11" s="119"/>
      <c r="N11" s="119"/>
      <c r="O11" s="119"/>
      <c r="P11" s="119"/>
      <c r="Q11" s="119"/>
      <c r="R11" s="119"/>
      <c r="S11" s="119"/>
      <c r="T11" s="119"/>
    </row>
    <row r="12" spans="1:20" ht="31.5" customHeight="1" x14ac:dyDescent="0.25">
      <c r="A12" s="119"/>
      <c r="B12" s="205" t="s">
        <v>2</v>
      </c>
      <c r="C12" s="205"/>
      <c r="D12" s="205"/>
      <c r="E12" s="119"/>
      <c r="F12" s="205" t="s">
        <v>3</v>
      </c>
      <c r="G12" s="205"/>
      <c r="H12" s="205"/>
      <c r="I12" s="119"/>
      <c r="J12" s="205" t="s">
        <v>4</v>
      </c>
      <c r="K12" s="205"/>
      <c r="L12" s="205"/>
      <c r="M12" s="205" t="s">
        <v>5</v>
      </c>
      <c r="N12" s="205"/>
      <c r="O12" s="205"/>
      <c r="P12" s="119"/>
      <c r="Q12" s="205" t="s">
        <v>6</v>
      </c>
      <c r="R12" s="205"/>
      <c r="S12" s="205"/>
      <c r="T12" s="119"/>
    </row>
    <row r="13" spans="1:20" ht="28.5" customHeight="1" x14ac:dyDescent="0.25">
      <c r="A13" s="119"/>
      <c r="B13" s="119"/>
      <c r="C13" s="206" t="s">
        <v>7</v>
      </c>
      <c r="D13" s="206"/>
      <c r="E13" s="119"/>
      <c r="F13" s="119"/>
      <c r="G13" s="206" t="s">
        <v>8</v>
      </c>
      <c r="H13" s="206"/>
      <c r="I13" s="119"/>
      <c r="J13" s="118"/>
      <c r="K13" s="206" t="s">
        <v>8</v>
      </c>
      <c r="L13" s="206"/>
      <c r="M13" s="119"/>
      <c r="N13" s="206" t="s">
        <v>9</v>
      </c>
      <c r="O13" s="206"/>
      <c r="P13" s="119"/>
      <c r="Q13" s="118"/>
      <c r="R13" s="206" t="s">
        <v>7</v>
      </c>
      <c r="S13" s="206"/>
      <c r="T13" s="119"/>
    </row>
    <row r="14" spans="1:20" x14ac:dyDescent="0.25">
      <c r="A14" s="119"/>
      <c r="B14" s="119"/>
      <c r="C14" s="206" t="s">
        <v>8</v>
      </c>
      <c r="D14" s="206"/>
      <c r="E14" s="119"/>
      <c r="F14" s="119"/>
      <c r="G14" s="208"/>
      <c r="H14" s="208"/>
      <c r="I14" s="119"/>
      <c r="J14" s="118"/>
      <c r="K14" s="203"/>
      <c r="L14" s="203"/>
      <c r="M14" s="119"/>
      <c r="N14" s="206" t="s">
        <v>8</v>
      </c>
      <c r="O14" s="206"/>
      <c r="P14" s="119"/>
      <c r="Q14" s="118"/>
      <c r="R14" s="206" t="s">
        <v>8</v>
      </c>
      <c r="S14" s="206"/>
      <c r="T14" s="119"/>
    </row>
    <row r="15" spans="1:20" x14ac:dyDescent="0.25">
      <c r="A15" s="119"/>
      <c r="B15" s="119"/>
      <c r="C15" s="124"/>
      <c r="D15" s="124"/>
      <c r="E15" s="119"/>
      <c r="F15" s="119"/>
      <c r="G15" s="124"/>
      <c r="H15" s="124"/>
      <c r="I15" s="119"/>
      <c r="J15" s="118"/>
      <c r="K15" s="124"/>
      <c r="L15" s="124"/>
      <c r="M15" s="119"/>
      <c r="N15" s="124"/>
      <c r="O15" s="124"/>
      <c r="P15" s="119"/>
      <c r="Q15" s="118"/>
      <c r="R15" s="124"/>
      <c r="S15" s="124"/>
      <c r="T15" s="119"/>
    </row>
    <row r="16" spans="1:20" ht="27" customHeight="1" x14ac:dyDescent="0.25">
      <c r="A16" s="119"/>
      <c r="B16" s="205" t="s">
        <v>10</v>
      </c>
      <c r="C16" s="205"/>
      <c r="D16" s="205"/>
      <c r="E16" s="119"/>
      <c r="F16" s="205"/>
      <c r="G16" s="205"/>
      <c r="H16" s="205"/>
      <c r="I16" s="119"/>
      <c r="J16" s="205" t="s">
        <v>11</v>
      </c>
      <c r="K16" s="205"/>
      <c r="L16" s="205"/>
      <c r="M16" s="205" t="s">
        <v>12</v>
      </c>
      <c r="N16" s="205"/>
      <c r="O16" s="205"/>
      <c r="P16" s="119"/>
      <c r="Q16" s="118"/>
      <c r="R16" s="203"/>
      <c r="S16" s="203"/>
      <c r="T16" s="119"/>
    </row>
    <row r="17" spans="1:20" x14ac:dyDescent="0.25">
      <c r="A17" s="119"/>
      <c r="B17" s="119"/>
      <c r="C17" s="206" t="s">
        <v>7</v>
      </c>
      <c r="D17" s="206"/>
      <c r="E17" s="119"/>
      <c r="F17" s="119"/>
      <c r="G17" s="203"/>
      <c r="H17" s="203"/>
      <c r="I17" s="119"/>
      <c r="J17" s="119"/>
      <c r="K17" s="206" t="s">
        <v>7</v>
      </c>
      <c r="L17" s="206"/>
      <c r="M17" s="119"/>
      <c r="N17" s="206" t="s">
        <v>7</v>
      </c>
      <c r="O17" s="206"/>
      <c r="P17" s="119"/>
      <c r="Q17" s="118"/>
      <c r="R17" s="203"/>
      <c r="S17" s="203"/>
      <c r="T17" s="119"/>
    </row>
    <row r="18" spans="1:20" x14ac:dyDescent="0.25">
      <c r="A18" s="119"/>
      <c r="B18" s="119"/>
      <c r="C18" s="208"/>
      <c r="D18" s="208"/>
      <c r="E18" s="119"/>
      <c r="F18" s="119"/>
      <c r="G18" s="203"/>
      <c r="H18" s="203"/>
      <c r="I18" s="119"/>
      <c r="J18" s="119"/>
      <c r="K18" s="206" t="s">
        <v>8</v>
      </c>
      <c r="L18" s="206"/>
      <c r="M18" s="119"/>
      <c r="N18" s="206" t="s">
        <v>8</v>
      </c>
      <c r="O18" s="206"/>
      <c r="P18" s="119"/>
      <c r="Q18" s="207"/>
      <c r="R18" s="203"/>
      <c r="S18" s="203"/>
      <c r="T18" s="119"/>
    </row>
    <row r="19" spans="1:20" ht="33.75" customHeight="1" x14ac:dyDescent="0.25">
      <c r="A19" s="119"/>
      <c r="B19" s="119"/>
      <c r="C19" s="119"/>
      <c r="D19" s="119"/>
      <c r="E19" s="119"/>
      <c r="F19" s="119"/>
      <c r="G19" s="119"/>
      <c r="H19" s="119"/>
      <c r="I19" s="119"/>
      <c r="J19" s="119"/>
      <c r="K19" s="206" t="s">
        <v>9</v>
      </c>
      <c r="L19" s="206"/>
      <c r="M19" s="117"/>
      <c r="N19" s="117"/>
      <c r="O19" s="117"/>
      <c r="P19" s="119"/>
      <c r="Q19" s="207"/>
      <c r="R19" s="119"/>
      <c r="S19" s="119"/>
      <c r="T19" s="119"/>
    </row>
    <row r="20" spans="1:20" ht="23.25" customHeight="1" x14ac:dyDescent="0.25">
      <c r="A20" s="119"/>
      <c r="B20" s="205" t="s">
        <v>13</v>
      </c>
      <c r="C20" s="205"/>
      <c r="D20" s="205"/>
      <c r="E20" s="119"/>
      <c r="F20" s="205"/>
      <c r="G20" s="205"/>
      <c r="H20" s="205"/>
      <c r="I20" s="119"/>
      <c r="J20" s="205" t="s">
        <v>14</v>
      </c>
      <c r="K20" s="205"/>
      <c r="L20" s="205"/>
      <c r="M20" s="205" t="s">
        <v>15</v>
      </c>
      <c r="N20" s="205"/>
      <c r="O20" s="205"/>
      <c r="P20" s="119"/>
      <c r="Q20" s="118"/>
      <c r="R20" s="117"/>
      <c r="S20" s="117"/>
      <c r="T20" s="119"/>
    </row>
    <row r="21" spans="1:20" ht="39" customHeight="1" x14ac:dyDescent="0.25">
      <c r="A21" s="119"/>
      <c r="B21" s="119"/>
      <c r="C21" s="206" t="s">
        <v>7</v>
      </c>
      <c r="D21" s="206"/>
      <c r="E21" s="119"/>
      <c r="F21" s="119"/>
      <c r="G21" s="203"/>
      <c r="H21" s="203"/>
      <c r="I21" s="119"/>
      <c r="J21" s="119"/>
      <c r="K21" s="206" t="s">
        <v>7</v>
      </c>
      <c r="L21" s="206"/>
      <c r="M21" s="119"/>
      <c r="N21" s="206" t="s">
        <v>16</v>
      </c>
      <c r="O21" s="206"/>
      <c r="P21" s="119"/>
      <c r="Q21" s="118"/>
      <c r="R21" s="203"/>
      <c r="S21" s="203"/>
      <c r="T21" s="119"/>
    </row>
    <row r="22" spans="1:20" x14ac:dyDescent="0.25">
      <c r="A22" s="119"/>
      <c r="B22" s="119"/>
      <c r="C22" s="208"/>
      <c r="D22" s="208"/>
      <c r="E22" s="119"/>
      <c r="F22" s="119"/>
      <c r="G22" s="203"/>
      <c r="H22" s="203"/>
      <c r="I22" s="119"/>
      <c r="J22" s="119"/>
      <c r="K22" s="206" t="s">
        <v>8</v>
      </c>
      <c r="L22" s="206"/>
      <c r="M22" s="119"/>
      <c r="N22" s="206" t="s">
        <v>8</v>
      </c>
      <c r="O22" s="206"/>
      <c r="P22" s="119"/>
      <c r="Q22" s="118"/>
      <c r="R22" s="203"/>
      <c r="S22" s="203"/>
      <c r="T22" s="119"/>
    </row>
    <row r="23" spans="1:20" ht="15" customHeight="1" x14ac:dyDescent="0.25">
      <c r="A23" s="119"/>
      <c r="B23" s="119"/>
      <c r="C23" s="119"/>
      <c r="D23" s="119"/>
      <c r="E23" s="119"/>
      <c r="F23" s="119"/>
      <c r="G23" s="119"/>
      <c r="H23" s="119"/>
      <c r="I23" s="119"/>
      <c r="J23" s="119"/>
      <c r="K23" s="119"/>
      <c r="L23" s="119"/>
      <c r="M23" s="119"/>
      <c r="N23" s="119"/>
      <c r="O23" s="119"/>
      <c r="P23" s="119"/>
      <c r="Q23" s="119"/>
      <c r="R23" s="119"/>
      <c r="S23" s="119"/>
      <c r="T23" s="119"/>
    </row>
    <row r="24" spans="1:20" x14ac:dyDescent="0.25">
      <c r="A24" s="119"/>
      <c r="B24" s="205" t="s">
        <v>17</v>
      </c>
      <c r="C24" s="205"/>
      <c r="D24" s="205"/>
      <c r="E24" s="119"/>
      <c r="F24" s="205"/>
      <c r="G24" s="205"/>
      <c r="H24" s="205"/>
      <c r="I24" s="119"/>
      <c r="J24" s="205" t="s">
        <v>18</v>
      </c>
      <c r="K24" s="205"/>
      <c r="L24" s="205"/>
      <c r="M24" s="205" t="s">
        <v>19</v>
      </c>
      <c r="N24" s="205"/>
      <c r="O24" s="205"/>
      <c r="P24" s="119"/>
      <c r="Q24" s="125"/>
      <c r="R24" s="125"/>
      <c r="S24" s="125"/>
      <c r="T24" s="119"/>
    </row>
    <row r="25" spans="1:20" x14ac:dyDescent="0.25">
      <c r="A25" s="119"/>
      <c r="B25" s="119"/>
      <c r="C25" s="206" t="s">
        <v>7</v>
      </c>
      <c r="D25" s="206"/>
      <c r="E25" s="119"/>
      <c r="F25" s="119"/>
      <c r="G25" s="203"/>
      <c r="H25" s="203"/>
      <c r="I25" s="119"/>
      <c r="J25" s="119"/>
      <c r="K25" s="206" t="s">
        <v>20</v>
      </c>
      <c r="L25" s="206"/>
      <c r="M25" s="118"/>
      <c r="N25" s="206" t="s">
        <v>7</v>
      </c>
      <c r="O25" s="206"/>
      <c r="P25" s="119"/>
      <c r="Q25" s="125"/>
      <c r="R25" s="125"/>
      <c r="S25" s="125"/>
      <c r="T25" s="119"/>
    </row>
    <row r="26" spans="1:20" x14ac:dyDescent="0.25">
      <c r="A26" s="119"/>
      <c r="B26" s="119"/>
      <c r="C26" s="208"/>
      <c r="D26" s="208"/>
      <c r="E26" s="119"/>
      <c r="F26" s="119"/>
      <c r="G26" s="203"/>
      <c r="H26" s="203"/>
      <c r="I26" s="119"/>
      <c r="J26" s="119"/>
      <c r="K26" s="208"/>
      <c r="L26" s="208"/>
      <c r="M26" s="207"/>
      <c r="N26" s="206" t="s">
        <v>8</v>
      </c>
      <c r="O26" s="206"/>
      <c r="P26" s="119"/>
      <c r="Q26" s="125"/>
      <c r="R26" s="125"/>
      <c r="S26" s="125"/>
      <c r="T26" s="119"/>
    </row>
    <row r="27" spans="1:20" x14ac:dyDescent="0.25">
      <c r="A27" s="119"/>
      <c r="B27" s="119"/>
      <c r="C27" s="119"/>
      <c r="D27" s="119"/>
      <c r="E27" s="119"/>
      <c r="F27" s="119"/>
      <c r="G27" s="119"/>
      <c r="H27" s="119"/>
      <c r="I27" s="119"/>
      <c r="J27" s="119"/>
      <c r="K27" s="119"/>
      <c r="L27" s="119"/>
      <c r="M27" s="207"/>
      <c r="N27" s="203"/>
      <c r="O27" s="203"/>
      <c r="P27" s="119"/>
      <c r="Q27" s="125"/>
      <c r="R27" s="125"/>
      <c r="S27" s="125"/>
      <c r="T27" s="119"/>
    </row>
  </sheetData>
  <mergeCells count="63">
    <mergeCell ref="R14:S14"/>
    <mergeCell ref="R13:S13"/>
    <mergeCell ref="E1:P1"/>
    <mergeCell ref="B12:D12"/>
    <mergeCell ref="F12:H12"/>
    <mergeCell ref="J12:L12"/>
    <mergeCell ref="M12:O12"/>
    <mergeCell ref="E2:N2"/>
    <mergeCell ref="F20:H20"/>
    <mergeCell ref="M16:O16"/>
    <mergeCell ref="C21:D21"/>
    <mergeCell ref="G21:H21"/>
    <mergeCell ref="K21:L21"/>
    <mergeCell ref="C18:D18"/>
    <mergeCell ref="G18:H18"/>
    <mergeCell ref="K18:L18"/>
    <mergeCell ref="N18:O18"/>
    <mergeCell ref="B20:D20"/>
    <mergeCell ref="F16:H16"/>
    <mergeCell ref="J16:L16"/>
    <mergeCell ref="C17:D17"/>
    <mergeCell ref="G17:H17"/>
    <mergeCell ref="K17:L17"/>
    <mergeCell ref="N17:O17"/>
    <mergeCell ref="N25:O25"/>
    <mergeCell ref="R21:S21"/>
    <mergeCell ref="C22:D22"/>
    <mergeCell ref="G22:H22"/>
    <mergeCell ref="K22:L22"/>
    <mergeCell ref="N22:O22"/>
    <mergeCell ref="R22:S22"/>
    <mergeCell ref="M20:O20"/>
    <mergeCell ref="N21:O21"/>
    <mergeCell ref="M24:O24"/>
    <mergeCell ref="C26:D26"/>
    <mergeCell ref="G26:H26"/>
    <mergeCell ref="K26:L26"/>
    <mergeCell ref="M26:M27"/>
    <mergeCell ref="N26:O26"/>
    <mergeCell ref="N27:O27"/>
    <mergeCell ref="B24:D24"/>
    <mergeCell ref="F24:H24"/>
    <mergeCell ref="J24:L24"/>
    <mergeCell ref="J20:L20"/>
    <mergeCell ref="C25:D25"/>
    <mergeCell ref="G25:H25"/>
    <mergeCell ref="K25:L25"/>
    <mergeCell ref="R16:S16"/>
    <mergeCell ref="A4:T4"/>
    <mergeCell ref="B16:D16"/>
    <mergeCell ref="K19:L19"/>
    <mergeCell ref="Q18:Q19"/>
    <mergeCell ref="R18:S18"/>
    <mergeCell ref="Q12:S12"/>
    <mergeCell ref="R17:S17"/>
    <mergeCell ref="C13:D13"/>
    <mergeCell ref="G13:H13"/>
    <mergeCell ref="K13:L13"/>
    <mergeCell ref="N13:O13"/>
    <mergeCell ref="C14:D14"/>
    <mergeCell ref="G14:H14"/>
    <mergeCell ref="K14:L14"/>
    <mergeCell ref="N14:O14"/>
  </mergeCells>
  <hyperlinks>
    <hyperlink ref="C13:D13" location="'Matriz de Riesgos Integrada'!A1" display="Riesgos de Gestión " xr:uid="{00000000-0004-0000-0100-000000000000}"/>
    <hyperlink ref="C14:D14" location="'Matriz de Riesgos Integrada'!A1" display="Riesgos de Corrupción" xr:uid="{00000000-0004-0000-0100-000001000000}"/>
    <hyperlink ref="C17:D17" location="'Matriz de Riesgos Integrada'!A1" display="Riesgos de Gestión " xr:uid="{00000000-0004-0000-0100-000002000000}"/>
    <hyperlink ref="C21:D21" location="'Matriz de Riesgos Integrada'!A1" display="Riesgos de Gestión " xr:uid="{00000000-0004-0000-0100-000003000000}"/>
    <hyperlink ref="C25:D25" location="'Matriz de Riesgos Integrada'!A1" display="Riesgos de Gestión " xr:uid="{00000000-0004-0000-0100-000004000000}"/>
    <hyperlink ref="G13:H13" location="'Matriz de Riesgos Integrada'!A1" display="Riesgos de Corrupción" xr:uid="{00000000-0004-0000-0100-000005000000}"/>
    <hyperlink ref="K13:L13" location="'Matriz de Riesgos Integrada'!A1" display="Riesgos de Corrupción" xr:uid="{00000000-0004-0000-0100-000006000000}"/>
    <hyperlink ref="K17:L17" location="'Matriz de Riesgos Integrada'!A1" display="Riesgos de Gestión " xr:uid="{00000000-0004-0000-0100-000007000000}"/>
    <hyperlink ref="K18:L18" location="'Matriz de Riesgos Integrada'!A1" display="Riesgos de Gestión " xr:uid="{00000000-0004-0000-0100-000008000000}"/>
    <hyperlink ref="K19:L19" location="'Matriz de Riesgos Integrada'!A1" display="Riesgos de Corrupción" xr:uid="{00000000-0004-0000-0100-000009000000}"/>
    <hyperlink ref="N13:O13" location="'Matriz de Riesgos Integrada'!A1" display="Riesgos de Corrupción" xr:uid="{00000000-0004-0000-0100-00000A000000}"/>
    <hyperlink ref="N14:O14" location="'Matriz de Riesgos Integrada'!A1" display="Riesgos de Corrupción" xr:uid="{00000000-0004-0000-0100-00000B000000}"/>
    <hyperlink ref="N18:O18" location="'Matriz de Riesgos Integrada'!A1" display="Riesgos de Corrupción" xr:uid="{00000000-0004-0000-0100-00000C000000}"/>
    <hyperlink ref="N17:O17" location="'Matriz de Riesgos Integrada'!A1" display="Riesgos de Gestión " xr:uid="{00000000-0004-0000-0100-00000D000000}"/>
    <hyperlink ref="K21:L21" location="'Matriz de Riesgos Integrada'!A1" display="Riesgos de Gestión " xr:uid="{00000000-0004-0000-0100-00000E000000}"/>
    <hyperlink ref="K22:L22" location="'Matriz de Riesgos Integrada'!A1" display="Riesgos de Corrupción" xr:uid="{00000000-0004-0000-0100-00000F000000}"/>
    <hyperlink ref="K25:L25" location="'Matriz de Riesgos Integrada'!A1" display="Riesgos de Gestión " xr:uid="{00000000-0004-0000-0100-000010000000}"/>
    <hyperlink ref="N22:O22" location="'Matriz de Riesgos Integrada'!A1" display="Riesgos de Gestión " xr:uid="{00000000-0004-0000-0100-000011000000}"/>
    <hyperlink ref="N21:O21" location="'Matriz de Riesgos Integrada'!A1" display="Riesgos de Gestión " xr:uid="{00000000-0004-0000-0100-000012000000}"/>
    <hyperlink ref="N25:O25" location="'Matriz de Riesgos Integrada'!A1" display="Riesgos de Gestión " xr:uid="{00000000-0004-0000-0100-000013000000}"/>
    <hyperlink ref="N26:O26" location="'Matriz de Riesgos Integrada'!A1" display="Riesgos de Corrupción" xr:uid="{00000000-0004-0000-0100-000014000000}"/>
    <hyperlink ref="R14:S14" location="'Matriz de Riesgos Integrada'!A1" display="Riesgos de Corrupción" xr:uid="{00000000-0004-0000-0100-000015000000}"/>
    <hyperlink ref="R13:S13" location="'Matriz de Riesgos Integrada'!A1" display="Riesgos de Gestión " xr:uid="{00000000-0004-0000-0100-000016000000}"/>
  </hyperlinks>
  <pageMargins left="0.7" right="0.7" top="0.75" bottom="0.75" header="0.3" footer="0.3"/>
  <pageSetup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83"/>
  <sheetViews>
    <sheetView view="pageBreakPreview" topLeftCell="A4" zoomScale="60" zoomScaleNormal="80" workbookViewId="0">
      <selection activeCell="O24" sqref="O24"/>
    </sheetView>
  </sheetViews>
  <sheetFormatPr baseColWidth="10" defaultColWidth="11.42578125" defaultRowHeight="15" x14ac:dyDescent="0.25"/>
  <cols>
    <col min="1" max="1" width="11.42578125" style="8"/>
    <col min="2" max="2" width="18" style="8" customWidth="1"/>
    <col min="3" max="3" width="16.5703125" style="8" customWidth="1"/>
    <col min="4" max="4" width="7.140625" style="8" customWidth="1"/>
    <col min="5" max="5" width="17.5703125" style="8" customWidth="1"/>
    <col min="6" max="6" width="13.42578125" style="8" bestFit="1" customWidth="1"/>
    <col min="7" max="7" width="13.140625" style="8" customWidth="1"/>
    <col min="8" max="8" width="18" style="8" customWidth="1"/>
    <col min="9" max="9" width="16.5703125" style="8" customWidth="1"/>
    <col min="10" max="10" width="7.140625" style="8" customWidth="1"/>
    <col min="11" max="11" width="17.5703125" style="8" customWidth="1"/>
    <col min="12" max="12" width="22" style="8" customWidth="1"/>
    <col min="13" max="13" width="21.5703125" style="8" customWidth="1"/>
    <col min="14" max="14" width="26.42578125" style="8" customWidth="1"/>
    <col min="15" max="15" width="22.85546875" style="8" customWidth="1"/>
    <col min="16" max="16" width="27.42578125" style="8" customWidth="1"/>
    <col min="17" max="16384" width="11.42578125" style="8"/>
  </cols>
  <sheetData>
    <row r="1" spans="1:16" ht="37.5" customHeight="1" x14ac:dyDescent="0.25">
      <c r="A1" s="227" t="s">
        <v>21</v>
      </c>
      <c r="B1" s="227"/>
      <c r="C1" s="227"/>
      <c r="D1" s="227"/>
      <c r="E1" s="227"/>
      <c r="F1" s="227"/>
      <c r="G1" s="227"/>
      <c r="H1" s="227"/>
      <c r="I1" s="227"/>
      <c r="J1" s="227"/>
      <c r="K1" s="227"/>
      <c r="L1" s="227"/>
      <c r="M1" s="227"/>
      <c r="N1" s="227"/>
      <c r="O1" s="7"/>
      <c r="P1" s="7"/>
    </row>
    <row r="2" spans="1:16" ht="11.25" customHeight="1" x14ac:dyDescent="0.25">
      <c r="A2" s="7"/>
      <c r="B2" s="7"/>
      <c r="C2" s="7"/>
      <c r="D2" s="7"/>
      <c r="E2" s="7"/>
      <c r="F2" s="7"/>
      <c r="G2" s="7"/>
      <c r="H2" s="7"/>
      <c r="I2" s="7"/>
      <c r="J2" s="7"/>
      <c r="K2" s="7"/>
      <c r="L2" s="7"/>
      <c r="M2" s="7"/>
      <c r="N2" s="7"/>
      <c r="O2" s="7"/>
      <c r="P2" s="7"/>
    </row>
    <row r="3" spans="1:16" ht="18.75" x14ac:dyDescent="0.3">
      <c r="A3" s="230" t="s">
        <v>660</v>
      </c>
      <c r="B3" s="230"/>
      <c r="C3" s="230"/>
      <c r="D3" s="230"/>
      <c r="E3" s="230"/>
      <c r="F3" s="230"/>
      <c r="G3" s="230"/>
      <c r="H3" s="230"/>
      <c r="I3" s="230"/>
      <c r="J3" s="230"/>
      <c r="K3" s="230"/>
      <c r="L3" s="230"/>
      <c r="M3" s="230"/>
      <c r="N3" s="230"/>
      <c r="O3" s="7"/>
      <c r="P3" s="7"/>
    </row>
    <row r="4" spans="1:16" ht="21.75" customHeight="1" x14ac:dyDescent="0.25">
      <c r="A4" s="60"/>
      <c r="B4" s="60"/>
      <c r="C4" s="60"/>
      <c r="D4" s="60"/>
      <c r="E4" s="60"/>
      <c r="F4" s="60"/>
      <c r="G4" s="60"/>
      <c r="H4" s="60"/>
      <c r="I4" s="60"/>
      <c r="J4" s="60"/>
      <c r="K4" s="60"/>
      <c r="L4" s="60"/>
      <c r="M4" s="60"/>
      <c r="N4" s="60"/>
      <c r="O4" s="7"/>
      <c r="P4" s="7"/>
    </row>
    <row r="5" spans="1:16" x14ac:dyDescent="0.25">
      <c r="A5" s="228" t="s">
        <v>22</v>
      </c>
      <c r="B5" s="229"/>
      <c r="C5" s="229"/>
      <c r="D5" s="229"/>
      <c r="E5" s="229"/>
      <c r="F5" s="229"/>
      <c r="G5" s="229"/>
      <c r="H5" s="229"/>
      <c r="I5" s="229"/>
      <c r="J5" s="229"/>
      <c r="K5" s="229"/>
      <c r="L5" s="229"/>
      <c r="M5" s="229"/>
      <c r="N5" s="229"/>
      <c r="O5" s="7"/>
      <c r="P5" s="7"/>
    </row>
    <row r="6" spans="1:16" x14ac:dyDescent="0.25">
      <c r="A6" s="201" t="s">
        <v>661</v>
      </c>
      <c r="B6" s="366" t="s">
        <v>662</v>
      </c>
      <c r="C6" s="367"/>
      <c r="D6" s="367"/>
      <c r="E6" s="367"/>
      <c r="F6" s="367"/>
      <c r="G6" s="367"/>
      <c r="H6" s="367"/>
      <c r="I6" s="367"/>
      <c r="J6" s="367"/>
      <c r="K6" s="367"/>
      <c r="L6" s="367"/>
      <c r="M6" s="202"/>
      <c r="N6" s="202"/>
      <c r="O6" s="7"/>
      <c r="P6" s="7"/>
    </row>
    <row r="7" spans="1:16" x14ac:dyDescent="0.25">
      <c r="A7" s="7"/>
      <c r="B7" s="7"/>
      <c r="C7" s="7"/>
      <c r="D7" s="7"/>
      <c r="E7" s="7"/>
      <c r="F7" s="7"/>
      <c r="G7" s="7"/>
      <c r="H7" s="7"/>
      <c r="I7" s="7"/>
      <c r="J7" s="7"/>
      <c r="K7" s="7"/>
      <c r="L7" s="7"/>
      <c r="M7" s="7"/>
      <c r="N7" s="7"/>
      <c r="O7" s="7"/>
      <c r="P7" s="7"/>
    </row>
    <row r="8" spans="1:16" x14ac:dyDescent="0.25">
      <c r="A8" s="7"/>
      <c r="B8" s="382" t="s">
        <v>675</v>
      </c>
      <c r="C8" s="382"/>
      <c r="D8" s="382"/>
      <c r="E8" s="382"/>
      <c r="F8" s="382"/>
      <c r="G8" s="7"/>
      <c r="H8" s="385" t="s">
        <v>675</v>
      </c>
      <c r="I8" s="386"/>
      <c r="J8" s="386"/>
      <c r="K8" s="386"/>
      <c r="L8" s="386"/>
      <c r="M8" s="386"/>
      <c r="N8" s="7"/>
      <c r="O8" s="7"/>
      <c r="P8" s="7"/>
    </row>
    <row r="9" spans="1:16" x14ac:dyDescent="0.25">
      <c r="A9" s="7"/>
      <c r="B9" s="370" t="s">
        <v>664</v>
      </c>
      <c r="C9" s="368" t="s">
        <v>663</v>
      </c>
      <c r="D9" s="368"/>
      <c r="E9" s="368"/>
      <c r="F9" s="369" t="s">
        <v>125</v>
      </c>
      <c r="G9" s="7"/>
      <c r="H9" s="370" t="s">
        <v>664</v>
      </c>
      <c r="I9" s="387" t="s">
        <v>676</v>
      </c>
      <c r="J9" s="388"/>
      <c r="K9" s="387" t="s">
        <v>677</v>
      </c>
      <c r="L9" s="388"/>
      <c r="M9" s="369" t="s">
        <v>125</v>
      </c>
      <c r="N9" s="7"/>
      <c r="O9" s="7"/>
      <c r="P9" s="7"/>
    </row>
    <row r="10" spans="1:16" ht="50.1" customHeight="1" x14ac:dyDescent="0.25">
      <c r="A10" s="7"/>
      <c r="B10" s="374" t="s">
        <v>665</v>
      </c>
      <c r="C10" s="371" t="s">
        <v>670</v>
      </c>
      <c r="D10" s="372"/>
      <c r="E10" s="372"/>
      <c r="F10" s="373">
        <v>0.2</v>
      </c>
      <c r="G10" s="7"/>
      <c r="H10" s="374" t="s">
        <v>665</v>
      </c>
      <c r="I10" s="383" t="s">
        <v>678</v>
      </c>
      <c r="J10" s="384"/>
      <c r="K10" s="383" t="s">
        <v>684</v>
      </c>
      <c r="L10" s="384"/>
      <c r="M10" s="373">
        <v>0.2</v>
      </c>
      <c r="N10" s="7"/>
      <c r="O10" s="7"/>
      <c r="P10" s="7"/>
    </row>
    <row r="11" spans="1:16" ht="73.5" customHeight="1" x14ac:dyDescent="0.25">
      <c r="A11" s="7"/>
      <c r="B11" s="375" t="s">
        <v>666</v>
      </c>
      <c r="C11" s="371" t="s">
        <v>671</v>
      </c>
      <c r="D11" s="372"/>
      <c r="E11" s="372"/>
      <c r="F11" s="373">
        <v>0.4</v>
      </c>
      <c r="G11" s="7"/>
      <c r="H11" s="375" t="s">
        <v>666</v>
      </c>
      <c r="I11" s="383" t="s">
        <v>679</v>
      </c>
      <c r="J11" s="384"/>
      <c r="K11" s="383" t="s">
        <v>683</v>
      </c>
      <c r="L11" s="384"/>
      <c r="M11" s="373">
        <v>0.4</v>
      </c>
      <c r="N11" s="7"/>
      <c r="O11" s="7"/>
      <c r="P11" s="7"/>
    </row>
    <row r="12" spans="1:16" ht="50.1" customHeight="1" x14ac:dyDescent="0.25">
      <c r="A12" s="7"/>
      <c r="B12" s="376" t="s">
        <v>667</v>
      </c>
      <c r="C12" s="371" t="s">
        <v>672</v>
      </c>
      <c r="D12" s="372"/>
      <c r="E12" s="372"/>
      <c r="F12" s="373">
        <v>0.6</v>
      </c>
      <c r="G12" s="7"/>
      <c r="H12" s="376" t="s">
        <v>667</v>
      </c>
      <c r="I12" s="383" t="s">
        <v>680</v>
      </c>
      <c r="J12" s="384"/>
      <c r="K12" s="383" t="s">
        <v>685</v>
      </c>
      <c r="L12" s="384"/>
      <c r="M12" s="373">
        <v>0.6</v>
      </c>
      <c r="N12" s="7"/>
      <c r="O12" s="7"/>
      <c r="P12" s="7"/>
    </row>
    <row r="13" spans="1:16" ht="69.75" customHeight="1" x14ac:dyDescent="0.25">
      <c r="A13" s="7"/>
      <c r="B13" s="377" t="s">
        <v>668</v>
      </c>
      <c r="C13" s="371" t="s">
        <v>673</v>
      </c>
      <c r="D13" s="372"/>
      <c r="E13" s="372"/>
      <c r="F13" s="373">
        <v>0.8</v>
      </c>
      <c r="G13" s="7"/>
      <c r="H13" s="377" t="s">
        <v>668</v>
      </c>
      <c r="I13" s="383" t="s">
        <v>681</v>
      </c>
      <c r="J13" s="384"/>
      <c r="K13" s="383" t="s">
        <v>686</v>
      </c>
      <c r="L13" s="384"/>
      <c r="M13" s="373">
        <v>0.8</v>
      </c>
      <c r="N13" s="7"/>
      <c r="O13" s="7"/>
      <c r="P13" s="7"/>
    </row>
    <row r="14" spans="1:16" ht="50.1" customHeight="1" x14ac:dyDescent="0.25">
      <c r="A14" s="7"/>
      <c r="B14" s="378" t="s">
        <v>669</v>
      </c>
      <c r="C14" s="381" t="s">
        <v>674</v>
      </c>
      <c r="D14" s="379"/>
      <c r="E14" s="380"/>
      <c r="F14" s="373">
        <v>1</v>
      </c>
      <c r="G14" s="7"/>
      <c r="H14" s="378" t="s">
        <v>669</v>
      </c>
      <c r="I14" s="383" t="s">
        <v>682</v>
      </c>
      <c r="J14" s="384"/>
      <c r="K14" s="383" t="s">
        <v>687</v>
      </c>
      <c r="L14" s="384"/>
      <c r="M14" s="373">
        <v>1</v>
      </c>
      <c r="N14" s="7"/>
      <c r="O14" s="7"/>
      <c r="P14" s="7"/>
    </row>
    <row r="15" spans="1:16" x14ac:dyDescent="0.25">
      <c r="A15" s="7"/>
      <c r="B15" s="7"/>
      <c r="C15" s="7"/>
      <c r="D15" s="7"/>
      <c r="E15" s="7"/>
      <c r="F15" s="7"/>
      <c r="G15" s="7"/>
      <c r="H15" s="7"/>
      <c r="I15" s="7"/>
      <c r="J15" s="7"/>
      <c r="K15" s="7"/>
      <c r="L15" s="7"/>
      <c r="M15" s="7"/>
      <c r="N15" s="7"/>
      <c r="O15" s="7"/>
      <c r="P15" s="7"/>
    </row>
    <row r="16" spans="1:16" x14ac:dyDescent="0.25">
      <c r="A16" s="7"/>
      <c r="B16" s="211" t="s">
        <v>23</v>
      </c>
      <c r="C16" s="211"/>
      <c r="D16" s="211"/>
      <c r="E16" s="211"/>
      <c r="F16" s="211"/>
      <c r="G16" s="211"/>
      <c r="H16" s="211"/>
      <c r="I16" s="211"/>
      <c r="J16" s="7"/>
      <c r="K16" s="211" t="s">
        <v>24</v>
      </c>
      <c r="L16" s="211"/>
      <c r="M16" s="7"/>
      <c r="N16" s="7"/>
      <c r="O16" s="7"/>
      <c r="P16" s="7"/>
    </row>
    <row r="17" spans="1:16" ht="23.25" customHeight="1" x14ac:dyDescent="0.25">
      <c r="A17" s="7"/>
      <c r="B17" s="212" t="s">
        <v>25</v>
      </c>
      <c r="C17" s="212"/>
      <c r="D17" s="212"/>
      <c r="E17" s="2" t="s">
        <v>26</v>
      </c>
      <c r="F17" s="2" t="s">
        <v>27</v>
      </c>
      <c r="G17" s="2" t="s">
        <v>28</v>
      </c>
      <c r="H17" s="2" t="s">
        <v>29</v>
      </c>
      <c r="I17" s="2" t="s">
        <v>30</v>
      </c>
      <c r="J17" s="7"/>
      <c r="K17" s="2" t="s">
        <v>31</v>
      </c>
      <c r="L17" s="2" t="s">
        <v>32</v>
      </c>
      <c r="M17" s="7"/>
      <c r="N17" s="7"/>
      <c r="O17" s="7"/>
      <c r="P17" s="7"/>
    </row>
    <row r="18" spans="1:16" x14ac:dyDescent="0.25">
      <c r="A18" s="7"/>
      <c r="B18" s="212"/>
      <c r="C18" s="212"/>
      <c r="D18" s="212"/>
      <c r="E18" s="156">
        <v>0.2</v>
      </c>
      <c r="F18" s="156">
        <v>0.4</v>
      </c>
      <c r="G18" s="156">
        <v>0.6</v>
      </c>
      <c r="H18" s="156">
        <v>0.8</v>
      </c>
      <c r="I18" s="156">
        <v>1</v>
      </c>
      <c r="J18" s="7"/>
      <c r="K18" s="164"/>
      <c r="L18" s="1"/>
      <c r="M18" s="7"/>
      <c r="N18" s="7"/>
      <c r="O18" s="7"/>
      <c r="P18" s="7"/>
    </row>
    <row r="19" spans="1:16" ht="20.100000000000001" customHeight="1" x14ac:dyDescent="0.25">
      <c r="A19" s="7"/>
      <c r="B19" s="213" t="s">
        <v>33</v>
      </c>
      <c r="C19" s="2" t="s">
        <v>34</v>
      </c>
      <c r="D19" s="156">
        <v>0.2</v>
      </c>
      <c r="E19" s="157">
        <f>+D19*E$18</f>
        <v>4.0000000000000008E-2</v>
      </c>
      <c r="F19" s="158">
        <f>D19*F$18</f>
        <v>8.0000000000000016E-2</v>
      </c>
      <c r="G19" s="159">
        <f>+D19*G$18</f>
        <v>0.12</v>
      </c>
      <c r="H19" s="162">
        <f>+D19*H$18</f>
        <v>0.16000000000000003</v>
      </c>
      <c r="I19" s="160">
        <f>+D19*I$18</f>
        <v>0.2</v>
      </c>
      <c r="J19" s="7"/>
      <c r="K19" s="3" t="s">
        <v>35</v>
      </c>
      <c r="L19" s="1">
        <v>1</v>
      </c>
      <c r="M19" s="7"/>
      <c r="N19" s="7"/>
      <c r="O19" s="7"/>
      <c r="P19" s="7"/>
    </row>
    <row r="20" spans="1:16" ht="20.100000000000001" customHeight="1" x14ac:dyDescent="0.25">
      <c r="A20" s="7"/>
      <c r="B20" s="214"/>
      <c r="C20" s="2" t="s">
        <v>35</v>
      </c>
      <c r="D20" s="156">
        <v>0.4</v>
      </c>
      <c r="E20" s="157">
        <f t="shared" ref="E20:E23" si="0">+D20*E$18</f>
        <v>8.0000000000000016E-2</v>
      </c>
      <c r="F20" s="161">
        <f t="shared" ref="F20:F23" si="1">D20*F$18</f>
        <v>0.16000000000000003</v>
      </c>
      <c r="G20" s="159">
        <f t="shared" ref="G20:G23" si="2">+D20*G$18</f>
        <v>0.24</v>
      </c>
      <c r="H20" s="162">
        <f t="shared" ref="H20:H23" si="3">+D20*H$18</f>
        <v>0.32000000000000006</v>
      </c>
      <c r="I20" s="160">
        <f t="shared" ref="I20:I23" si="4">+D20*I$18</f>
        <v>0.4</v>
      </c>
      <c r="J20" s="7"/>
      <c r="K20" s="78" t="s">
        <v>36</v>
      </c>
      <c r="L20" s="1">
        <v>2</v>
      </c>
      <c r="M20" s="7"/>
      <c r="N20" s="7"/>
      <c r="O20" s="7"/>
      <c r="P20" s="7"/>
    </row>
    <row r="21" spans="1:16" ht="20.100000000000001" customHeight="1" x14ac:dyDescent="0.25">
      <c r="A21" s="7"/>
      <c r="B21" s="214"/>
      <c r="C21" s="2" t="s">
        <v>37</v>
      </c>
      <c r="D21" s="156">
        <v>0.6</v>
      </c>
      <c r="E21" s="159">
        <f t="shared" si="0"/>
        <v>0.12</v>
      </c>
      <c r="F21" s="161">
        <f t="shared" si="1"/>
        <v>0.24</v>
      </c>
      <c r="G21" s="159">
        <f t="shared" si="2"/>
        <v>0.36</v>
      </c>
      <c r="H21" s="162">
        <f t="shared" si="3"/>
        <v>0.48</v>
      </c>
      <c r="I21" s="160">
        <f t="shared" si="4"/>
        <v>0.6</v>
      </c>
      <c r="J21" s="7"/>
      <c r="K21" s="5" t="s">
        <v>38</v>
      </c>
      <c r="L21" s="1">
        <v>3</v>
      </c>
      <c r="M21" s="7"/>
      <c r="N21" s="7"/>
      <c r="O21" s="7"/>
      <c r="P21" s="7"/>
    </row>
    <row r="22" spans="1:16" ht="20.100000000000001" customHeight="1" x14ac:dyDescent="0.25">
      <c r="A22" s="7"/>
      <c r="B22" s="214"/>
      <c r="C22" s="2" t="s">
        <v>39</v>
      </c>
      <c r="D22" s="156">
        <v>0.8</v>
      </c>
      <c r="E22" s="159">
        <f t="shared" si="0"/>
        <v>0.16000000000000003</v>
      </c>
      <c r="F22" s="161">
        <f t="shared" si="1"/>
        <v>0.32000000000000006</v>
      </c>
      <c r="G22" s="162">
        <f t="shared" si="2"/>
        <v>0.48</v>
      </c>
      <c r="H22" s="162">
        <f t="shared" si="3"/>
        <v>0.64000000000000012</v>
      </c>
      <c r="I22" s="160">
        <f t="shared" si="4"/>
        <v>0.8</v>
      </c>
      <c r="J22" s="7"/>
      <c r="K22" s="79" t="s">
        <v>40</v>
      </c>
      <c r="L22" s="1">
        <v>4</v>
      </c>
      <c r="M22" s="7"/>
      <c r="N22" s="7"/>
      <c r="O22" s="7"/>
      <c r="P22" s="7"/>
    </row>
    <row r="23" spans="1:16" ht="20.100000000000001" customHeight="1" x14ac:dyDescent="0.25">
      <c r="A23" s="7"/>
      <c r="B23" s="215"/>
      <c r="C23" s="9" t="s">
        <v>41</v>
      </c>
      <c r="D23" s="156">
        <v>1</v>
      </c>
      <c r="E23" s="162">
        <f t="shared" si="0"/>
        <v>0.2</v>
      </c>
      <c r="F23" s="163">
        <f t="shared" si="1"/>
        <v>0.4</v>
      </c>
      <c r="G23" s="162">
        <f t="shared" si="2"/>
        <v>0.6</v>
      </c>
      <c r="H23" s="162">
        <f t="shared" si="3"/>
        <v>0.8</v>
      </c>
      <c r="I23" s="160">
        <f t="shared" si="4"/>
        <v>1</v>
      </c>
      <c r="J23" s="7"/>
      <c r="K23" s="7"/>
      <c r="L23" s="7"/>
      <c r="M23" s="7"/>
      <c r="N23" s="7"/>
      <c r="O23" s="7"/>
      <c r="P23" s="7"/>
    </row>
    <row r="24" spans="1:16" ht="25.5" customHeight="1" x14ac:dyDescent="0.25">
      <c r="A24" s="7"/>
      <c r="B24" s="64"/>
      <c r="C24" s="65"/>
      <c r="D24" s="66"/>
      <c r="E24" s="67"/>
      <c r="F24" s="67"/>
      <c r="G24" s="67"/>
      <c r="H24" s="67"/>
      <c r="I24" s="67"/>
      <c r="J24" s="7"/>
      <c r="K24" s="7"/>
      <c r="L24" s="7"/>
      <c r="M24" s="7"/>
      <c r="N24" s="7"/>
      <c r="O24" s="7"/>
      <c r="P24" s="7"/>
    </row>
    <row r="25" spans="1:16" ht="18.75" x14ac:dyDescent="0.3">
      <c r="A25" s="230" t="s">
        <v>42</v>
      </c>
      <c r="B25" s="230"/>
      <c r="C25" s="230"/>
      <c r="D25" s="230"/>
      <c r="E25" s="230"/>
      <c r="F25" s="230"/>
      <c r="G25" s="230"/>
      <c r="H25" s="230"/>
      <c r="I25" s="230"/>
      <c r="J25" s="230"/>
      <c r="K25" s="230"/>
      <c r="L25" s="230"/>
      <c r="M25" s="230"/>
      <c r="N25" s="60"/>
      <c r="O25" s="7"/>
      <c r="P25" s="7"/>
    </row>
    <row r="26" spans="1:16" ht="216.75" customHeight="1" x14ac:dyDescent="0.25">
      <c r="A26" s="228" t="s">
        <v>43</v>
      </c>
      <c r="B26" s="229"/>
      <c r="C26" s="229"/>
      <c r="D26" s="229"/>
      <c r="E26" s="229"/>
      <c r="F26" s="229"/>
      <c r="G26" s="229"/>
      <c r="H26" s="229"/>
      <c r="I26" s="229"/>
      <c r="J26" s="229"/>
      <c r="K26" s="229"/>
      <c r="L26" s="229"/>
      <c r="M26" s="229"/>
      <c r="N26" s="229"/>
      <c r="O26" s="7"/>
      <c r="P26" s="7"/>
    </row>
    <row r="27" spans="1:16" ht="15" customHeight="1" x14ac:dyDescent="0.25">
      <c r="A27" s="7"/>
      <c r="B27" s="7"/>
      <c r="C27" s="7"/>
      <c r="D27" s="7"/>
      <c r="E27" s="7"/>
      <c r="F27" s="7"/>
      <c r="G27" s="7"/>
      <c r="H27" s="7"/>
      <c r="I27" s="7"/>
      <c r="J27" s="7"/>
      <c r="K27" s="7"/>
      <c r="L27" s="7"/>
      <c r="M27" s="7"/>
      <c r="N27" s="7"/>
      <c r="O27" s="7"/>
      <c r="P27" s="7"/>
    </row>
    <row r="28" spans="1:16" x14ac:dyDescent="0.25">
      <c r="A28" s="7"/>
      <c r="B28" s="7"/>
      <c r="C28" s="7"/>
      <c r="D28" s="7"/>
      <c r="E28" s="7"/>
      <c r="F28" s="7"/>
      <c r="G28" s="7"/>
      <c r="H28" s="7"/>
      <c r="I28" s="7"/>
      <c r="J28" s="7"/>
      <c r="K28" s="7"/>
      <c r="L28" s="7"/>
      <c r="M28" s="7"/>
      <c r="N28" s="7"/>
      <c r="O28" s="7"/>
      <c r="P28" s="7"/>
    </row>
    <row r="29" spans="1:16" ht="19.5" customHeight="1" x14ac:dyDescent="0.25">
      <c r="A29" s="7"/>
      <c r="B29" s="211" t="s">
        <v>23</v>
      </c>
      <c r="C29" s="211"/>
      <c r="D29" s="211"/>
      <c r="E29" s="211"/>
      <c r="F29" s="211"/>
      <c r="G29" s="211"/>
      <c r="H29" s="211"/>
      <c r="I29" s="211"/>
      <c r="J29" s="7"/>
      <c r="K29" s="211" t="s">
        <v>24</v>
      </c>
      <c r="L29" s="211"/>
      <c r="M29" s="7"/>
      <c r="N29" s="7"/>
      <c r="O29" s="7"/>
      <c r="P29" s="7"/>
    </row>
    <row r="30" spans="1:16" ht="27.75" customHeight="1" x14ac:dyDescent="0.25">
      <c r="A30" s="7"/>
      <c r="B30" s="212" t="s">
        <v>25</v>
      </c>
      <c r="C30" s="212"/>
      <c r="D30" s="212"/>
      <c r="E30" s="2" t="s">
        <v>44</v>
      </c>
      <c r="F30" s="2" t="s">
        <v>27</v>
      </c>
      <c r="G30" s="2" t="s">
        <v>28</v>
      </c>
      <c r="H30" s="2" t="s">
        <v>29</v>
      </c>
      <c r="I30" s="2" t="s">
        <v>45</v>
      </c>
      <c r="J30" s="7"/>
      <c r="K30" s="2" t="s">
        <v>31</v>
      </c>
      <c r="L30" s="2" t="s">
        <v>32</v>
      </c>
      <c r="M30" s="7"/>
      <c r="N30" s="7"/>
      <c r="O30" s="7"/>
      <c r="P30" s="7"/>
    </row>
    <row r="31" spans="1:16" ht="18" customHeight="1" x14ac:dyDescent="0.25">
      <c r="A31" s="7"/>
      <c r="B31" s="212"/>
      <c r="C31" s="212"/>
      <c r="D31" s="212"/>
      <c r="E31" s="2">
        <v>1</v>
      </c>
      <c r="F31" s="2">
        <v>2</v>
      </c>
      <c r="G31" s="2">
        <v>3</v>
      </c>
      <c r="H31" s="2">
        <v>4</v>
      </c>
      <c r="I31" s="2">
        <v>5</v>
      </c>
      <c r="J31" s="7"/>
      <c r="K31" s="3" t="s">
        <v>46</v>
      </c>
      <c r="L31" s="1" t="s">
        <v>47</v>
      </c>
      <c r="M31" s="7"/>
      <c r="N31" s="7"/>
      <c r="O31" s="7"/>
      <c r="P31" s="7"/>
    </row>
    <row r="32" spans="1:16" ht="19.5" customHeight="1" x14ac:dyDescent="0.25">
      <c r="A32" s="7"/>
      <c r="B32" s="213" t="s">
        <v>33</v>
      </c>
      <c r="C32" s="2" t="s">
        <v>48</v>
      </c>
      <c r="D32" s="2">
        <v>1</v>
      </c>
      <c r="E32" s="3">
        <v>2</v>
      </c>
      <c r="F32" s="3">
        <v>3</v>
      </c>
      <c r="G32" s="3">
        <v>4</v>
      </c>
      <c r="H32" s="4">
        <v>5</v>
      </c>
      <c r="I32" s="5">
        <v>6</v>
      </c>
      <c r="J32" s="7"/>
      <c r="K32" s="78" t="s">
        <v>49</v>
      </c>
      <c r="L32" s="1">
        <v>5</v>
      </c>
      <c r="M32" s="7"/>
      <c r="N32" s="7"/>
      <c r="O32" s="7"/>
      <c r="P32" s="7"/>
    </row>
    <row r="33" spans="1:40" ht="18.75" customHeight="1" x14ac:dyDescent="0.25">
      <c r="A33" s="7"/>
      <c r="B33" s="214"/>
      <c r="C33" s="2" t="s">
        <v>50</v>
      </c>
      <c r="D33" s="2">
        <v>2</v>
      </c>
      <c r="E33" s="3">
        <v>3</v>
      </c>
      <c r="F33" s="3">
        <v>4</v>
      </c>
      <c r="G33" s="4">
        <v>5</v>
      </c>
      <c r="H33" s="5">
        <v>6</v>
      </c>
      <c r="I33" s="5">
        <v>7</v>
      </c>
      <c r="J33" s="7"/>
      <c r="K33" s="5" t="s">
        <v>51</v>
      </c>
      <c r="L33" s="1" t="s">
        <v>52</v>
      </c>
      <c r="M33" s="7"/>
      <c r="N33" s="7"/>
      <c r="O33" s="7"/>
      <c r="P33" s="7"/>
    </row>
    <row r="34" spans="1:40" x14ac:dyDescent="0.25">
      <c r="A34" s="7"/>
      <c r="B34" s="214"/>
      <c r="C34" s="2" t="s">
        <v>53</v>
      </c>
      <c r="D34" s="2">
        <v>3</v>
      </c>
      <c r="E34" s="3">
        <v>4</v>
      </c>
      <c r="F34" s="4">
        <v>5</v>
      </c>
      <c r="G34" s="5">
        <v>6</v>
      </c>
      <c r="H34" s="5">
        <v>7</v>
      </c>
      <c r="I34" s="6">
        <v>8</v>
      </c>
      <c r="J34" s="7"/>
      <c r="K34" s="79" t="s">
        <v>54</v>
      </c>
      <c r="L34" s="1" t="s">
        <v>55</v>
      </c>
      <c r="M34" s="7"/>
      <c r="N34" s="7"/>
      <c r="O34" s="7"/>
      <c r="P34" s="7"/>
    </row>
    <row r="35" spans="1:40" ht="18.75" customHeight="1" x14ac:dyDescent="0.25">
      <c r="A35" s="7"/>
      <c r="B35" s="214"/>
      <c r="C35" s="2" t="s">
        <v>56</v>
      </c>
      <c r="D35" s="2">
        <v>4</v>
      </c>
      <c r="E35" s="4">
        <v>5</v>
      </c>
      <c r="F35" s="5">
        <v>6</v>
      </c>
      <c r="G35" s="5">
        <v>7</v>
      </c>
      <c r="H35" s="6">
        <v>8</v>
      </c>
      <c r="I35" s="6">
        <v>9</v>
      </c>
      <c r="J35" s="7"/>
      <c r="K35" s="7"/>
      <c r="L35" s="7"/>
      <c r="M35" s="7"/>
      <c r="N35" s="7"/>
      <c r="O35" s="7"/>
      <c r="P35" s="7"/>
    </row>
    <row r="36" spans="1:40" ht="21" customHeight="1" x14ac:dyDescent="0.25">
      <c r="A36" s="7"/>
      <c r="B36" s="215"/>
      <c r="C36" s="9" t="s">
        <v>57</v>
      </c>
      <c r="D36" s="2">
        <v>5</v>
      </c>
      <c r="E36" s="5">
        <v>6</v>
      </c>
      <c r="F36" s="5">
        <v>7</v>
      </c>
      <c r="G36" s="6">
        <v>8</v>
      </c>
      <c r="H36" s="6">
        <v>9</v>
      </c>
      <c r="I36" s="6">
        <v>10</v>
      </c>
      <c r="J36" s="7"/>
      <c r="K36" s="7"/>
      <c r="L36" s="7"/>
      <c r="M36" s="7"/>
      <c r="N36" s="7"/>
      <c r="O36" s="7"/>
      <c r="P36" s="7"/>
    </row>
    <row r="37" spans="1:40" x14ac:dyDescent="0.25">
      <c r="A37" s="7"/>
      <c r="B37" s="7"/>
      <c r="C37" s="7"/>
      <c r="D37" s="7"/>
      <c r="E37" s="7"/>
      <c r="F37" s="7"/>
      <c r="G37" s="7"/>
      <c r="H37" s="7"/>
      <c r="I37" s="7"/>
      <c r="J37" s="7"/>
      <c r="K37" s="7"/>
      <c r="L37" s="7"/>
      <c r="M37" s="7"/>
      <c r="N37" s="7"/>
      <c r="O37" s="7"/>
      <c r="P37" s="7"/>
    </row>
    <row r="38" spans="1:40" x14ac:dyDescent="0.25">
      <c r="A38" s="7"/>
      <c r="B38" s="7"/>
      <c r="C38" s="7"/>
      <c r="D38" s="7"/>
      <c r="E38" s="7"/>
      <c r="F38" s="7"/>
      <c r="G38" s="7"/>
      <c r="H38" s="7"/>
      <c r="I38" s="7"/>
      <c r="J38" s="7"/>
      <c r="K38" s="7"/>
      <c r="L38" s="7"/>
      <c r="M38" s="7"/>
      <c r="N38" s="7"/>
      <c r="O38" s="7"/>
      <c r="P38" s="7"/>
    </row>
    <row r="39" spans="1:40" ht="18.75" x14ac:dyDescent="0.3">
      <c r="A39" s="230" t="s">
        <v>58</v>
      </c>
      <c r="B39" s="230"/>
      <c r="C39" s="230"/>
      <c r="D39" s="230"/>
      <c r="E39" s="230"/>
      <c r="F39" s="230"/>
      <c r="G39" s="230"/>
      <c r="H39" s="230"/>
      <c r="I39" s="230"/>
      <c r="J39" s="230"/>
      <c r="K39" s="230"/>
      <c r="L39" s="230"/>
      <c r="M39" s="230"/>
      <c r="N39" s="7"/>
      <c r="O39" s="7"/>
      <c r="P39" s="7"/>
    </row>
    <row r="40" spans="1:40" ht="23.25" x14ac:dyDescent="0.25">
      <c r="A40" s="233"/>
      <c r="B40" s="233"/>
      <c r="C40" s="233"/>
      <c r="D40" s="233"/>
      <c r="E40" s="233"/>
      <c r="F40" s="233"/>
      <c r="G40" s="233"/>
      <c r="H40" s="233"/>
      <c r="I40" s="233"/>
      <c r="J40" s="233"/>
      <c r="K40" s="233"/>
      <c r="L40" s="233"/>
      <c r="M40" s="233"/>
      <c r="N40" s="7"/>
      <c r="O40" s="7"/>
      <c r="P40" s="7"/>
    </row>
    <row r="41" spans="1:40" ht="92.25" customHeight="1" x14ac:dyDescent="0.25">
      <c r="A41" s="231" t="s">
        <v>59</v>
      </c>
      <c r="B41" s="231"/>
      <c r="C41" s="231"/>
      <c r="D41" s="231"/>
      <c r="E41" s="231"/>
      <c r="F41" s="231"/>
      <c r="G41" s="231"/>
      <c r="H41" s="231"/>
      <c r="I41" s="231"/>
      <c r="J41" s="231"/>
      <c r="K41" s="231"/>
      <c r="L41" s="231"/>
      <c r="M41" s="231"/>
      <c r="N41" s="231"/>
      <c r="O41" s="7"/>
      <c r="P41" s="7"/>
    </row>
    <row r="42" spans="1:40" x14ac:dyDescent="0.25">
      <c r="A42" s="7"/>
      <c r="B42" s="7"/>
      <c r="C42" s="7"/>
      <c r="D42" s="7"/>
      <c r="E42" s="7"/>
      <c r="F42" s="7"/>
      <c r="G42" s="7"/>
      <c r="H42" s="7"/>
      <c r="I42" s="7"/>
      <c r="J42" s="7"/>
      <c r="K42" s="7"/>
      <c r="L42" s="7"/>
      <c r="M42" s="7"/>
      <c r="N42" s="7"/>
      <c r="O42" s="7"/>
      <c r="P42" s="7"/>
    </row>
    <row r="43" spans="1:40" ht="21" x14ac:dyDescent="0.35">
      <c r="A43" s="234"/>
      <c r="B43" s="234"/>
      <c r="C43" s="234"/>
      <c r="D43" s="234"/>
      <c r="E43" s="234"/>
      <c r="F43" s="234"/>
      <c r="G43" s="234"/>
      <c r="H43" s="234"/>
      <c r="I43" s="234"/>
      <c r="J43" s="234"/>
      <c r="K43" s="234"/>
      <c r="L43" s="234"/>
      <c r="M43" s="234"/>
      <c r="N43" s="7"/>
      <c r="O43" s="7"/>
      <c r="P43" s="7"/>
    </row>
    <row r="44" spans="1:40" x14ac:dyDescent="0.25">
      <c r="A44" s="7"/>
      <c r="B44" s="7"/>
      <c r="C44" s="7"/>
      <c r="D44" s="7"/>
      <c r="E44" s="7"/>
      <c r="F44" s="7"/>
      <c r="G44" s="7"/>
      <c r="H44" s="7"/>
      <c r="I44" s="7"/>
      <c r="J44" s="7"/>
      <c r="K44" s="7"/>
      <c r="L44" s="7"/>
      <c r="M44" s="7"/>
      <c r="N44" s="7"/>
      <c r="O44" s="7"/>
      <c r="P44" s="7"/>
    </row>
    <row r="45" spans="1:40" ht="15" customHeight="1" x14ac:dyDescent="0.25">
      <c r="A45" s="7"/>
      <c r="B45" s="211" t="s">
        <v>60</v>
      </c>
      <c r="C45" s="211"/>
      <c r="D45" s="211"/>
      <c r="E45" s="211"/>
      <c r="F45" s="211"/>
      <c r="G45" s="211"/>
      <c r="H45" s="211"/>
      <c r="I45" s="7"/>
      <c r="J45" s="232" t="s">
        <v>24</v>
      </c>
      <c r="K45" s="220"/>
      <c r="L45" s="220"/>
      <c r="M45" s="220"/>
      <c r="N45" s="220"/>
      <c r="O45" s="7"/>
      <c r="P45" s="7"/>
    </row>
    <row r="46" spans="1:40" ht="24" x14ac:dyDescent="0.25">
      <c r="A46" s="7"/>
      <c r="B46" s="212" t="s">
        <v>25</v>
      </c>
      <c r="C46" s="212"/>
      <c r="D46" s="212"/>
      <c r="E46" s="2" t="s">
        <v>44</v>
      </c>
      <c r="F46" s="2" t="s">
        <v>28</v>
      </c>
      <c r="G46" s="2" t="s">
        <v>61</v>
      </c>
      <c r="H46" s="2" t="s">
        <v>40</v>
      </c>
      <c r="I46" s="7"/>
      <c r="J46" s="2" t="s">
        <v>31</v>
      </c>
      <c r="K46" s="2" t="s">
        <v>32</v>
      </c>
      <c r="L46" s="212" t="s">
        <v>62</v>
      </c>
      <c r="M46" s="212"/>
      <c r="N46" s="212"/>
      <c r="O46" s="7"/>
      <c r="P46" s="7"/>
      <c r="AA46" s="226"/>
      <c r="AB46" s="226"/>
      <c r="AC46" s="226"/>
      <c r="AD46" s="226"/>
      <c r="AE46" s="226"/>
      <c r="AF46" s="226"/>
      <c r="AG46" s="226"/>
      <c r="AH46" s="226"/>
      <c r="AJ46" s="226"/>
      <c r="AK46" s="226"/>
      <c r="AL46" s="226"/>
      <c r="AM46" s="226"/>
      <c r="AN46" s="226"/>
    </row>
    <row r="47" spans="1:40" ht="56.25" customHeight="1" x14ac:dyDescent="0.25">
      <c r="A47" s="7"/>
      <c r="B47" s="212"/>
      <c r="C47" s="212"/>
      <c r="D47" s="212"/>
      <c r="E47" s="2">
        <v>1</v>
      </c>
      <c r="F47" s="2">
        <v>2</v>
      </c>
      <c r="G47" s="2">
        <v>3</v>
      </c>
      <c r="H47" s="2">
        <v>4</v>
      </c>
      <c r="I47" s="7"/>
      <c r="J47" s="3" t="s">
        <v>46</v>
      </c>
      <c r="K47" s="62">
        <v>1.2</v>
      </c>
      <c r="L47" s="235" t="s">
        <v>63</v>
      </c>
      <c r="M47" s="235"/>
      <c r="N47" s="235"/>
      <c r="O47" s="7"/>
      <c r="P47" s="7"/>
      <c r="AA47" s="226"/>
      <c r="AB47" s="226"/>
      <c r="AC47" s="226"/>
      <c r="AD47" s="102"/>
      <c r="AE47" s="102"/>
      <c r="AF47" s="102"/>
      <c r="AG47" s="102"/>
      <c r="AH47" s="102"/>
      <c r="AJ47" s="102"/>
      <c r="AK47" s="102"/>
      <c r="AL47" s="226"/>
      <c r="AM47" s="226"/>
      <c r="AN47" s="226"/>
    </row>
    <row r="48" spans="1:40" ht="78.75" customHeight="1" x14ac:dyDescent="0.25">
      <c r="A48" s="7"/>
      <c r="B48" s="213" t="s">
        <v>33</v>
      </c>
      <c r="C48" s="2" t="s">
        <v>41</v>
      </c>
      <c r="D48" s="2">
        <v>4</v>
      </c>
      <c r="E48" s="4">
        <v>4</v>
      </c>
      <c r="F48" s="63">
        <v>8</v>
      </c>
      <c r="G48" s="6">
        <v>12</v>
      </c>
      <c r="H48" s="6">
        <v>16</v>
      </c>
      <c r="I48" s="7"/>
      <c r="J48" s="4" t="s">
        <v>49</v>
      </c>
      <c r="K48" s="62">
        <v>3.4</v>
      </c>
      <c r="L48" s="235" t="s">
        <v>64</v>
      </c>
      <c r="M48" s="235"/>
      <c r="N48" s="235"/>
      <c r="O48" s="7"/>
      <c r="P48" s="7"/>
      <c r="AA48" s="226"/>
      <c r="AB48" s="226"/>
      <c r="AC48" s="226"/>
      <c r="AD48" s="102"/>
      <c r="AE48" s="102"/>
      <c r="AF48" s="102"/>
      <c r="AG48" s="102"/>
      <c r="AH48" s="102"/>
      <c r="AJ48" s="103"/>
      <c r="AK48" s="103"/>
      <c r="AL48" s="224"/>
      <c r="AM48" s="224"/>
      <c r="AN48" s="224"/>
    </row>
    <row r="49" spans="1:40" ht="78.75" customHeight="1" x14ac:dyDescent="0.25">
      <c r="A49" s="7"/>
      <c r="B49" s="214"/>
      <c r="C49" s="2" t="s">
        <v>39</v>
      </c>
      <c r="D49" s="2">
        <v>3</v>
      </c>
      <c r="E49" s="4">
        <v>3</v>
      </c>
      <c r="F49" s="63">
        <v>6</v>
      </c>
      <c r="G49" s="63">
        <v>9</v>
      </c>
      <c r="H49" s="6">
        <v>12</v>
      </c>
      <c r="I49" s="7"/>
      <c r="J49" s="5" t="s">
        <v>51</v>
      </c>
      <c r="K49" s="62">
        <v>6.9</v>
      </c>
      <c r="L49" s="235" t="s">
        <v>65</v>
      </c>
      <c r="M49" s="235"/>
      <c r="N49" s="235"/>
      <c r="O49" s="7"/>
      <c r="P49" s="7"/>
      <c r="AA49" s="225"/>
      <c r="AB49" s="102"/>
      <c r="AC49" s="102"/>
      <c r="AD49" s="103"/>
      <c r="AE49" s="103"/>
      <c r="AF49" s="103"/>
      <c r="AG49" s="103"/>
      <c r="AH49" s="103"/>
      <c r="AJ49" s="103"/>
      <c r="AK49" s="103"/>
      <c r="AL49" s="224"/>
      <c r="AM49" s="224"/>
      <c r="AN49" s="224"/>
    </row>
    <row r="50" spans="1:40" ht="112.5" customHeight="1" x14ac:dyDescent="0.25">
      <c r="A50" s="7"/>
      <c r="B50" s="214"/>
      <c r="C50" s="2" t="s">
        <v>37</v>
      </c>
      <c r="D50" s="2">
        <v>2</v>
      </c>
      <c r="E50" s="3">
        <v>2</v>
      </c>
      <c r="F50" s="4">
        <v>4</v>
      </c>
      <c r="G50" s="5">
        <v>6</v>
      </c>
      <c r="H50" s="63">
        <v>8</v>
      </c>
      <c r="I50" s="7"/>
      <c r="J50" s="6" t="s">
        <v>54</v>
      </c>
      <c r="K50" s="62">
        <v>12.16</v>
      </c>
      <c r="L50" s="235" t="s">
        <v>66</v>
      </c>
      <c r="M50" s="235"/>
      <c r="N50" s="235"/>
      <c r="O50" s="7"/>
      <c r="P50" s="7"/>
      <c r="AA50" s="225"/>
      <c r="AB50" s="102"/>
      <c r="AC50" s="102"/>
      <c r="AD50" s="103"/>
      <c r="AE50" s="103"/>
      <c r="AF50" s="103"/>
      <c r="AG50" s="103"/>
      <c r="AH50" s="103"/>
      <c r="AJ50" s="103"/>
      <c r="AK50" s="103"/>
      <c r="AL50" s="224"/>
      <c r="AM50" s="224"/>
      <c r="AN50" s="224"/>
    </row>
    <row r="51" spans="1:40" ht="51" customHeight="1" x14ac:dyDescent="0.25">
      <c r="A51" s="7"/>
      <c r="B51" s="215"/>
      <c r="C51" s="2" t="s">
        <v>67</v>
      </c>
      <c r="D51" s="2">
        <v>1</v>
      </c>
      <c r="E51" s="3">
        <v>1</v>
      </c>
      <c r="F51" s="3">
        <v>2</v>
      </c>
      <c r="G51" s="4">
        <v>3</v>
      </c>
      <c r="H51" s="4">
        <v>4</v>
      </c>
      <c r="I51" s="7"/>
      <c r="J51" s="7"/>
      <c r="K51" s="7"/>
      <c r="L51" s="7"/>
      <c r="M51" s="7"/>
      <c r="N51" s="7"/>
      <c r="O51" s="7"/>
      <c r="P51" s="7"/>
      <c r="AA51" s="225"/>
      <c r="AB51" s="102"/>
      <c r="AC51" s="102"/>
      <c r="AD51" s="103"/>
      <c r="AE51" s="103"/>
      <c r="AF51" s="103"/>
      <c r="AG51" s="103"/>
      <c r="AH51" s="103"/>
      <c r="AJ51" s="103"/>
      <c r="AK51" s="103"/>
      <c r="AL51" s="224"/>
      <c r="AM51" s="224"/>
      <c r="AN51" s="224"/>
    </row>
    <row r="52" spans="1:40" x14ac:dyDescent="0.25">
      <c r="A52" s="7"/>
      <c r="B52" s="7"/>
      <c r="C52" s="7"/>
      <c r="D52" s="7"/>
      <c r="E52" s="7"/>
      <c r="F52" s="7"/>
      <c r="G52" s="7"/>
      <c r="H52" s="7"/>
      <c r="I52" s="7"/>
      <c r="J52" s="7"/>
      <c r="K52" s="7"/>
      <c r="L52" s="7"/>
      <c r="M52" s="7"/>
      <c r="N52" s="7"/>
      <c r="O52" s="7"/>
      <c r="P52" s="7"/>
      <c r="AA52" s="225"/>
      <c r="AB52" s="102"/>
      <c r="AC52" s="102"/>
      <c r="AD52" s="103"/>
      <c r="AE52" s="103"/>
      <c r="AF52" s="103"/>
      <c r="AG52" s="103"/>
      <c r="AH52" s="103"/>
    </row>
    <row r="53" spans="1:40" ht="23.25" x14ac:dyDescent="0.25">
      <c r="A53" s="227"/>
      <c r="B53" s="227"/>
      <c r="C53" s="227"/>
      <c r="D53" s="227"/>
      <c r="E53" s="227"/>
      <c r="F53" s="227"/>
      <c r="G53" s="227"/>
      <c r="H53" s="227"/>
      <c r="I53" s="227"/>
      <c r="J53" s="227"/>
      <c r="K53" s="227"/>
      <c r="L53" s="227"/>
      <c r="M53" s="227"/>
      <c r="N53" s="227"/>
      <c r="O53" s="7"/>
      <c r="P53" s="7"/>
      <c r="AA53" s="225"/>
      <c r="AB53" s="102"/>
      <c r="AC53" s="102"/>
      <c r="AD53" s="103"/>
      <c r="AE53" s="103"/>
      <c r="AF53" s="103"/>
      <c r="AG53" s="103"/>
      <c r="AH53" s="103"/>
    </row>
    <row r="54" spans="1:40" x14ac:dyDescent="0.25">
      <c r="A54" s="7"/>
      <c r="B54" s="7"/>
      <c r="C54" s="7"/>
      <c r="D54" s="7"/>
      <c r="E54" s="7"/>
      <c r="F54" s="7"/>
      <c r="G54" s="7"/>
      <c r="H54" s="7"/>
      <c r="I54" s="7"/>
      <c r="J54" s="7"/>
      <c r="K54" s="7"/>
      <c r="L54" s="7"/>
      <c r="M54" s="7"/>
      <c r="N54" s="7"/>
      <c r="O54" s="7"/>
      <c r="P54" s="7"/>
    </row>
    <row r="55" spans="1:40" ht="15.75" x14ac:dyDescent="0.25">
      <c r="A55" s="237" t="s">
        <v>68</v>
      </c>
      <c r="B55" s="237"/>
      <c r="C55" s="237"/>
      <c r="D55" s="237"/>
      <c r="E55" s="237"/>
      <c r="F55" s="237"/>
      <c r="G55" s="237"/>
      <c r="H55" s="237"/>
      <c r="I55" s="237"/>
      <c r="J55" s="237"/>
      <c r="K55" s="237"/>
      <c r="L55" s="237"/>
      <c r="M55" s="7"/>
      <c r="N55" s="7"/>
      <c r="O55" s="7"/>
      <c r="P55" s="7"/>
    </row>
    <row r="56" spans="1:40" ht="72.75" customHeight="1" x14ac:dyDescent="0.25">
      <c r="A56" s="228" t="s">
        <v>69</v>
      </c>
      <c r="B56" s="229"/>
      <c r="C56" s="229"/>
      <c r="D56" s="229"/>
      <c r="E56" s="229"/>
      <c r="F56" s="229"/>
      <c r="G56" s="229"/>
      <c r="H56" s="229"/>
      <c r="I56" s="229"/>
      <c r="J56" s="229"/>
      <c r="K56" s="229"/>
      <c r="L56" s="229"/>
      <c r="M56" s="7"/>
      <c r="N56" s="7"/>
      <c r="O56" s="7"/>
      <c r="P56" s="7"/>
    </row>
    <row r="57" spans="1:40" x14ac:dyDescent="0.25">
      <c r="A57" s="115" t="s">
        <v>70</v>
      </c>
      <c r="B57" s="7"/>
      <c r="C57" s="7"/>
      <c r="D57" s="7"/>
      <c r="E57" s="7"/>
      <c r="F57" s="7"/>
      <c r="G57" s="7"/>
      <c r="H57" s="7"/>
      <c r="I57" s="7"/>
      <c r="J57" s="7"/>
      <c r="K57" s="7"/>
      <c r="L57" s="7"/>
      <c r="M57" s="7"/>
      <c r="N57" s="7"/>
      <c r="O57" s="7"/>
      <c r="P57" s="7"/>
    </row>
    <row r="58" spans="1:40" ht="15.75" x14ac:dyDescent="0.25">
      <c r="A58" s="237"/>
      <c r="B58" s="237"/>
      <c r="C58" s="237"/>
      <c r="D58" s="237"/>
      <c r="E58" s="237"/>
      <c r="F58" s="237"/>
      <c r="G58" s="237"/>
      <c r="H58" s="237"/>
      <c r="I58" s="237"/>
      <c r="J58" s="237"/>
      <c r="K58" s="237"/>
      <c r="L58" s="237"/>
      <c r="M58" s="7"/>
      <c r="N58" s="7"/>
      <c r="O58" s="7"/>
      <c r="P58" s="7"/>
    </row>
    <row r="59" spans="1:40" hidden="1" x14ac:dyDescent="0.25">
      <c r="A59" s="7"/>
      <c r="B59" s="7"/>
      <c r="C59" s="7"/>
      <c r="D59" s="7"/>
      <c r="E59" s="7"/>
      <c r="F59" s="7"/>
      <c r="G59" s="7"/>
      <c r="H59" s="7"/>
      <c r="I59" s="7"/>
      <c r="J59" s="7"/>
      <c r="K59" s="7"/>
      <c r="L59" s="7"/>
      <c r="M59" s="7"/>
      <c r="N59" s="7"/>
      <c r="O59" s="7"/>
      <c r="P59" s="7"/>
    </row>
    <row r="60" spans="1:40" ht="15" hidden="1" customHeight="1" x14ac:dyDescent="0.25">
      <c r="A60" s="7"/>
      <c r="B60" s="211" t="s">
        <v>23</v>
      </c>
      <c r="C60" s="211"/>
      <c r="D60" s="211"/>
      <c r="E60" s="211"/>
      <c r="F60" s="211"/>
      <c r="G60" s="211"/>
      <c r="H60" s="7"/>
      <c r="I60" s="232" t="s">
        <v>24</v>
      </c>
      <c r="J60" s="220"/>
      <c r="K60" s="220"/>
      <c r="L60" s="220"/>
      <c r="M60" s="220"/>
      <c r="N60" s="220"/>
      <c r="O60" s="7"/>
      <c r="P60" s="7"/>
    </row>
    <row r="61" spans="1:40" ht="34.5" hidden="1" customHeight="1" x14ac:dyDescent="0.25">
      <c r="A61" s="7"/>
      <c r="B61" s="212" t="s">
        <v>25</v>
      </c>
      <c r="C61" s="212"/>
      <c r="D61" s="212"/>
      <c r="E61" s="2" t="s">
        <v>28</v>
      </c>
      <c r="F61" s="2" t="s">
        <v>29</v>
      </c>
      <c r="G61" s="2" t="s">
        <v>30</v>
      </c>
      <c r="H61" s="7"/>
      <c r="I61" s="2" t="s">
        <v>31</v>
      </c>
      <c r="J61" s="2" t="s">
        <v>32</v>
      </c>
      <c r="K61" s="212" t="s">
        <v>71</v>
      </c>
      <c r="L61" s="212"/>
      <c r="M61" s="212"/>
      <c r="N61" s="212"/>
      <c r="O61" s="7"/>
      <c r="P61" s="7"/>
    </row>
    <row r="62" spans="1:40" ht="65.25" hidden="1" customHeight="1" x14ac:dyDescent="0.25">
      <c r="A62" s="7"/>
      <c r="B62" s="212"/>
      <c r="C62" s="212"/>
      <c r="D62" s="212"/>
      <c r="E62" s="80">
        <v>5</v>
      </c>
      <c r="F62" s="80">
        <v>10</v>
      </c>
      <c r="G62" s="80">
        <v>20</v>
      </c>
      <c r="H62" s="7"/>
      <c r="I62" s="3" t="s">
        <v>35</v>
      </c>
      <c r="J62" s="68" t="s">
        <v>72</v>
      </c>
      <c r="K62" s="236" t="s">
        <v>73</v>
      </c>
      <c r="L62" s="236"/>
      <c r="M62" s="236"/>
      <c r="N62" s="236"/>
      <c r="O62" s="7"/>
      <c r="P62" s="7"/>
    </row>
    <row r="63" spans="1:40" ht="94.5" hidden="1" customHeight="1" x14ac:dyDescent="0.25">
      <c r="A63" s="7"/>
      <c r="B63" s="213" t="s">
        <v>33</v>
      </c>
      <c r="C63" s="61" t="s">
        <v>74</v>
      </c>
      <c r="D63" s="2">
        <v>1</v>
      </c>
      <c r="E63" s="3">
        <v>5</v>
      </c>
      <c r="F63" s="3">
        <v>10</v>
      </c>
      <c r="G63" s="4">
        <v>20</v>
      </c>
      <c r="H63" s="7"/>
      <c r="I63" s="4" t="s">
        <v>36</v>
      </c>
      <c r="J63" s="104" t="s">
        <v>75</v>
      </c>
      <c r="K63" s="236" t="s">
        <v>76</v>
      </c>
      <c r="L63" s="236"/>
      <c r="M63" s="236"/>
      <c r="N63" s="236"/>
      <c r="O63" s="7"/>
      <c r="P63" s="7"/>
    </row>
    <row r="64" spans="1:40" ht="94.5" hidden="1" customHeight="1" x14ac:dyDescent="0.25">
      <c r="A64" s="7"/>
      <c r="B64" s="214"/>
      <c r="C64" s="61" t="s">
        <v>50</v>
      </c>
      <c r="D64" s="2">
        <v>2</v>
      </c>
      <c r="E64" s="3">
        <v>10</v>
      </c>
      <c r="F64" s="4">
        <v>20</v>
      </c>
      <c r="G64" s="63">
        <v>40</v>
      </c>
      <c r="H64" s="7"/>
      <c r="I64" s="5" t="s">
        <v>39</v>
      </c>
      <c r="J64" s="68" t="s">
        <v>77</v>
      </c>
      <c r="K64" s="236" t="s">
        <v>78</v>
      </c>
      <c r="L64" s="236"/>
      <c r="M64" s="236"/>
      <c r="N64" s="236"/>
      <c r="O64" s="7"/>
      <c r="P64" s="7"/>
    </row>
    <row r="65" spans="1:39" ht="122.25" hidden="1" customHeight="1" x14ac:dyDescent="0.25">
      <c r="A65" s="7"/>
      <c r="B65" s="214"/>
      <c r="C65" s="61" t="s">
        <v>53</v>
      </c>
      <c r="D65" s="2">
        <v>3</v>
      </c>
      <c r="E65" s="3">
        <v>15</v>
      </c>
      <c r="F65" s="63">
        <v>30</v>
      </c>
      <c r="G65" s="6">
        <v>60</v>
      </c>
      <c r="H65" s="7"/>
      <c r="I65" s="6" t="s">
        <v>40</v>
      </c>
      <c r="J65" s="1" t="s">
        <v>79</v>
      </c>
      <c r="K65" s="236" t="s">
        <v>80</v>
      </c>
      <c r="L65" s="236"/>
      <c r="M65" s="236"/>
      <c r="N65" s="236"/>
      <c r="O65" s="7"/>
      <c r="P65" s="7"/>
    </row>
    <row r="66" spans="1:39" ht="60" hidden="1" customHeight="1" x14ac:dyDescent="0.25">
      <c r="A66" s="7"/>
      <c r="B66" s="214"/>
      <c r="C66" s="61" t="s">
        <v>56</v>
      </c>
      <c r="D66" s="2">
        <v>4</v>
      </c>
      <c r="E66" s="4">
        <v>20</v>
      </c>
      <c r="F66" s="63">
        <v>40</v>
      </c>
      <c r="G66" s="6">
        <v>80</v>
      </c>
      <c r="H66" s="7"/>
      <c r="I66" s="7"/>
      <c r="J66" s="7"/>
      <c r="K66" s="7"/>
      <c r="L66" s="7"/>
      <c r="M66" s="7"/>
      <c r="N66" s="7"/>
      <c r="O66" s="7"/>
      <c r="P66" s="7"/>
    </row>
    <row r="67" spans="1:39" ht="59.25" hidden="1" customHeight="1" x14ac:dyDescent="0.25">
      <c r="A67" s="7"/>
      <c r="B67" s="215"/>
      <c r="C67" s="61" t="s">
        <v>81</v>
      </c>
      <c r="D67" s="2">
        <v>5</v>
      </c>
      <c r="E67" s="4">
        <v>25</v>
      </c>
      <c r="F67" s="63">
        <v>50</v>
      </c>
      <c r="G67" s="6">
        <v>100</v>
      </c>
      <c r="H67" s="7"/>
      <c r="I67" s="7"/>
      <c r="J67" s="7"/>
      <c r="K67" s="7"/>
      <c r="L67" s="7"/>
      <c r="M67" s="7"/>
      <c r="N67" s="7"/>
      <c r="O67" s="7"/>
      <c r="P67" s="7"/>
    </row>
    <row r="68" spans="1:39" hidden="1" x14ac:dyDescent="0.25">
      <c r="A68" s="7"/>
      <c r="B68" s="7"/>
      <c r="C68" s="7"/>
      <c r="D68" s="7"/>
      <c r="E68" s="7"/>
      <c r="F68" s="7"/>
      <c r="G68" s="7"/>
      <c r="H68" s="7"/>
      <c r="I68" s="7"/>
      <c r="J68" s="7"/>
      <c r="K68" s="7"/>
      <c r="L68" s="7"/>
      <c r="M68" s="7"/>
      <c r="N68" s="7"/>
      <c r="O68" s="7"/>
      <c r="P68" s="7"/>
    </row>
    <row r="69" spans="1:39" x14ac:dyDescent="0.25">
      <c r="A69" s="7"/>
      <c r="B69" s="7"/>
      <c r="C69" s="7"/>
      <c r="D69" s="7"/>
      <c r="E69" s="7"/>
      <c r="F69" s="7"/>
      <c r="G69" s="7"/>
      <c r="H69" s="7"/>
      <c r="I69" s="7"/>
      <c r="J69" s="7"/>
      <c r="K69" s="7"/>
      <c r="L69" s="7"/>
      <c r="M69" s="7"/>
      <c r="N69" s="7"/>
      <c r="O69" s="7"/>
      <c r="P69" s="7"/>
    </row>
    <row r="70" spans="1:39" x14ac:dyDescent="0.25">
      <c r="A70" s="7"/>
      <c r="B70" s="211" t="s">
        <v>23</v>
      </c>
      <c r="C70" s="211"/>
      <c r="D70" s="211"/>
      <c r="E70" s="211"/>
      <c r="F70" s="211"/>
      <c r="G70" s="211"/>
      <c r="H70" s="211"/>
      <c r="I70" s="211"/>
      <c r="J70" s="7"/>
      <c r="K70" s="219" t="s">
        <v>24</v>
      </c>
      <c r="L70" s="219"/>
      <c r="M70" s="219"/>
      <c r="N70" s="219"/>
      <c r="O70" s="219"/>
      <c r="P70" s="219"/>
      <c r="AF70" s="211" t="s">
        <v>23</v>
      </c>
      <c r="AG70" s="211"/>
      <c r="AH70" s="211"/>
      <c r="AI70" s="211"/>
      <c r="AJ70" s="211"/>
      <c r="AK70" s="211"/>
      <c r="AL70" s="211"/>
      <c r="AM70" s="211"/>
    </row>
    <row r="71" spans="1:39" ht="19.5" customHeight="1" x14ac:dyDescent="0.25">
      <c r="A71" s="7"/>
      <c r="B71" s="212" t="s">
        <v>25</v>
      </c>
      <c r="C71" s="212"/>
      <c r="D71" s="212"/>
      <c r="E71" s="2" t="s">
        <v>44</v>
      </c>
      <c r="F71" s="2" t="s">
        <v>27</v>
      </c>
      <c r="G71" s="2" t="s">
        <v>28</v>
      </c>
      <c r="H71" s="2" t="s">
        <v>29</v>
      </c>
      <c r="I71" s="2" t="s">
        <v>30</v>
      </c>
      <c r="J71" s="7"/>
      <c r="K71" s="220"/>
      <c r="L71" s="220"/>
      <c r="M71" s="220"/>
      <c r="N71" s="220"/>
      <c r="O71" s="220"/>
      <c r="P71" s="220"/>
      <c r="AF71" s="212" t="s">
        <v>25</v>
      </c>
      <c r="AG71" s="212"/>
      <c r="AH71" s="212"/>
      <c r="AI71" s="2" t="s">
        <v>44</v>
      </c>
      <c r="AJ71" s="2" t="s">
        <v>27</v>
      </c>
      <c r="AK71" s="2" t="s">
        <v>28</v>
      </c>
      <c r="AL71" s="2" t="s">
        <v>29</v>
      </c>
      <c r="AM71" s="2" t="s">
        <v>30</v>
      </c>
    </row>
    <row r="72" spans="1:39" ht="25.5" customHeight="1" x14ac:dyDescent="0.25">
      <c r="A72" s="7"/>
      <c r="B72" s="212"/>
      <c r="C72" s="212"/>
      <c r="D72" s="212"/>
      <c r="E72" s="2">
        <v>1</v>
      </c>
      <c r="F72" s="2">
        <v>2</v>
      </c>
      <c r="G72" s="2">
        <v>5</v>
      </c>
      <c r="H72" s="2">
        <v>15</v>
      </c>
      <c r="I72" s="2">
        <v>40</v>
      </c>
      <c r="J72" s="7"/>
      <c r="K72" s="2" t="s">
        <v>31</v>
      </c>
      <c r="L72" s="2" t="s">
        <v>32</v>
      </c>
      <c r="M72" s="212" t="s">
        <v>71</v>
      </c>
      <c r="N72" s="212"/>
      <c r="O72" s="212"/>
      <c r="P72" s="212"/>
      <c r="AF72" s="212"/>
      <c r="AG72" s="212"/>
      <c r="AH72" s="212"/>
      <c r="AI72" s="2">
        <v>1</v>
      </c>
      <c r="AJ72" s="2">
        <v>2</v>
      </c>
      <c r="AK72" s="2">
        <v>5</v>
      </c>
      <c r="AL72" s="2">
        <v>15</v>
      </c>
      <c r="AM72" s="2">
        <v>40</v>
      </c>
    </row>
    <row r="73" spans="1:39" ht="39.950000000000003" customHeight="1" x14ac:dyDescent="0.25">
      <c r="A73" s="7"/>
      <c r="B73" s="213" t="s">
        <v>33</v>
      </c>
      <c r="C73" s="2" t="s">
        <v>74</v>
      </c>
      <c r="D73" s="2">
        <v>1</v>
      </c>
      <c r="E73" s="3"/>
      <c r="F73" s="3"/>
      <c r="G73" s="4"/>
      <c r="H73" s="5"/>
      <c r="I73" s="6"/>
      <c r="J73" s="7"/>
      <c r="K73" s="3" t="s">
        <v>35</v>
      </c>
      <c r="L73" s="104" t="s">
        <v>82</v>
      </c>
      <c r="M73" s="221" t="s">
        <v>73</v>
      </c>
      <c r="N73" s="222"/>
      <c r="O73" s="222"/>
      <c r="P73" s="223"/>
      <c r="AF73" s="213" t="s">
        <v>33</v>
      </c>
      <c r="AG73" s="2" t="s">
        <v>74</v>
      </c>
      <c r="AH73" s="2">
        <v>1</v>
      </c>
      <c r="AI73" s="3">
        <f>$AH$73*AI72</f>
        <v>1</v>
      </c>
      <c r="AJ73" s="3">
        <f>$AH$73*AJ72</f>
        <v>2</v>
      </c>
      <c r="AK73" s="4">
        <f>$AH$73*AK72</f>
        <v>5</v>
      </c>
      <c r="AL73" s="5">
        <f>$AH$73*AL72</f>
        <v>15</v>
      </c>
      <c r="AM73" s="6">
        <f>$AH$73*AM72</f>
        <v>40</v>
      </c>
    </row>
    <row r="74" spans="1:39" ht="39.950000000000003" customHeight="1" x14ac:dyDescent="0.25">
      <c r="A74" s="7"/>
      <c r="B74" s="214"/>
      <c r="C74" s="2" t="s">
        <v>50</v>
      </c>
      <c r="D74" s="2">
        <v>2</v>
      </c>
      <c r="E74" s="3"/>
      <c r="F74" s="3"/>
      <c r="G74" s="4"/>
      <c r="H74" s="5"/>
      <c r="I74" s="6"/>
      <c r="J74" s="7"/>
      <c r="K74" s="4" t="s">
        <v>36</v>
      </c>
      <c r="L74" s="104" t="s">
        <v>83</v>
      </c>
      <c r="M74" s="221" t="s">
        <v>84</v>
      </c>
      <c r="N74" s="222"/>
      <c r="O74" s="222"/>
      <c r="P74" s="223"/>
      <c r="AF74" s="214"/>
      <c r="AG74" s="2" t="s">
        <v>50</v>
      </c>
      <c r="AH74" s="2">
        <v>2</v>
      </c>
      <c r="AI74" s="3">
        <f>$AH$74*AI72</f>
        <v>2</v>
      </c>
      <c r="AJ74" s="3">
        <f>$AH$74*AJ72</f>
        <v>4</v>
      </c>
      <c r="AK74" s="4">
        <f>$AH$74*AK72</f>
        <v>10</v>
      </c>
      <c r="AL74" s="5">
        <f>$AH$74*AL72</f>
        <v>30</v>
      </c>
      <c r="AM74" s="6">
        <f>$AH$74*AM72</f>
        <v>80</v>
      </c>
    </row>
    <row r="75" spans="1:39" ht="39.950000000000003" customHeight="1" x14ac:dyDescent="0.25">
      <c r="A75" s="7"/>
      <c r="B75" s="214"/>
      <c r="C75" s="2" t="s">
        <v>53</v>
      </c>
      <c r="D75" s="2">
        <v>3</v>
      </c>
      <c r="E75" s="3"/>
      <c r="F75" s="4"/>
      <c r="G75" s="5"/>
      <c r="H75" s="6"/>
      <c r="I75" s="6"/>
      <c r="J75" s="7"/>
      <c r="K75" s="5" t="s">
        <v>39</v>
      </c>
      <c r="L75" s="68" t="s">
        <v>85</v>
      </c>
      <c r="M75" s="221" t="s">
        <v>86</v>
      </c>
      <c r="N75" s="222"/>
      <c r="O75" s="222"/>
      <c r="P75" s="223"/>
      <c r="AF75" s="214"/>
      <c r="AG75" s="2" t="s">
        <v>53</v>
      </c>
      <c r="AH75" s="2">
        <v>3</v>
      </c>
      <c r="AI75" s="3">
        <f>$AH$75*AI72</f>
        <v>3</v>
      </c>
      <c r="AJ75" s="4">
        <f>$AH$75*AJ72</f>
        <v>6</v>
      </c>
      <c r="AK75" s="5">
        <f>$AH$75*AK72</f>
        <v>15</v>
      </c>
      <c r="AL75" s="6">
        <f>$AH$75*AL72</f>
        <v>45</v>
      </c>
      <c r="AM75" s="6">
        <f>$AH$75*AM72</f>
        <v>120</v>
      </c>
    </row>
    <row r="76" spans="1:39" ht="39.950000000000003" customHeight="1" x14ac:dyDescent="0.25">
      <c r="A76" s="7"/>
      <c r="B76" s="214"/>
      <c r="C76" s="2" t="s">
        <v>56</v>
      </c>
      <c r="D76" s="2">
        <v>6</v>
      </c>
      <c r="E76" s="4"/>
      <c r="F76" s="5"/>
      <c r="G76" s="5"/>
      <c r="H76" s="6"/>
      <c r="I76" s="6"/>
      <c r="J76" s="7"/>
      <c r="K76" s="6" t="s">
        <v>40</v>
      </c>
      <c r="L76" s="1" t="s">
        <v>87</v>
      </c>
      <c r="M76" s="216" t="s">
        <v>88</v>
      </c>
      <c r="N76" s="217"/>
      <c r="O76" s="217"/>
      <c r="P76" s="218"/>
      <c r="AF76" s="214"/>
      <c r="AG76" s="2" t="s">
        <v>56</v>
      </c>
      <c r="AH76" s="2">
        <v>6</v>
      </c>
      <c r="AI76" s="4">
        <f>$AH$76*AI72</f>
        <v>6</v>
      </c>
      <c r="AJ76" s="5">
        <f>$AH$76*AJ72</f>
        <v>12</v>
      </c>
      <c r="AK76" s="5">
        <f>$AH$76*AK72</f>
        <v>30</v>
      </c>
      <c r="AL76" s="6">
        <f>$AH$76*AL72</f>
        <v>90</v>
      </c>
      <c r="AM76" s="6">
        <f>$AH$76*AM72</f>
        <v>240</v>
      </c>
    </row>
    <row r="77" spans="1:39" ht="39.950000000000003" customHeight="1" x14ac:dyDescent="0.25">
      <c r="A77" s="7"/>
      <c r="B77" s="215"/>
      <c r="C77" s="9" t="s">
        <v>81</v>
      </c>
      <c r="D77" s="2">
        <v>15</v>
      </c>
      <c r="E77" s="5"/>
      <c r="F77" s="5"/>
      <c r="G77" s="6"/>
      <c r="H77" s="6"/>
      <c r="I77" s="6"/>
      <c r="J77" s="7"/>
      <c r="K77" s="7"/>
      <c r="L77" s="7"/>
      <c r="M77" s="7"/>
      <c r="N77" s="7"/>
      <c r="O77" s="7"/>
      <c r="P77" s="7"/>
      <c r="AF77" s="215"/>
      <c r="AG77" s="9" t="s">
        <v>81</v>
      </c>
      <c r="AH77" s="2">
        <v>15</v>
      </c>
      <c r="AI77" s="5">
        <f>$AH$77*AI72</f>
        <v>15</v>
      </c>
      <c r="AJ77" s="5">
        <f>$AH$77*AJ72</f>
        <v>30</v>
      </c>
      <c r="AK77" s="6">
        <f>$AH$77*AK72</f>
        <v>75</v>
      </c>
      <c r="AL77" s="6">
        <f>$AH$77*AL72</f>
        <v>225</v>
      </c>
      <c r="AM77" s="6">
        <f>$AH$77*AM72</f>
        <v>600</v>
      </c>
    </row>
    <row r="78" spans="1:39" x14ac:dyDescent="0.25">
      <c r="A78" s="7"/>
      <c r="B78" s="7"/>
      <c r="C78" s="7"/>
      <c r="D78" s="7"/>
      <c r="E78" s="7"/>
      <c r="F78" s="7"/>
      <c r="G78" s="7"/>
      <c r="H78" s="7"/>
      <c r="I78" s="7"/>
      <c r="J78" s="7"/>
      <c r="K78" s="7"/>
      <c r="L78" s="7"/>
      <c r="M78" s="7"/>
      <c r="N78" s="7"/>
      <c r="O78" s="7"/>
      <c r="P78" s="7"/>
    </row>
    <row r="79" spans="1:39" x14ac:dyDescent="0.25">
      <c r="A79" s="7"/>
      <c r="B79" s="7"/>
      <c r="C79" s="7"/>
      <c r="D79" s="7"/>
      <c r="E79" s="7"/>
      <c r="F79" s="7"/>
      <c r="G79" s="7"/>
      <c r="H79" s="7"/>
      <c r="I79" s="7"/>
      <c r="J79" s="7"/>
      <c r="K79" s="7"/>
      <c r="L79" s="7"/>
      <c r="M79" s="7"/>
      <c r="N79" s="7"/>
      <c r="O79" s="7"/>
      <c r="P79" s="7"/>
    </row>
    <row r="82" ht="42" customHeight="1" x14ac:dyDescent="0.25"/>
    <row r="83" ht="37.5" customHeight="1" x14ac:dyDescent="0.25"/>
  </sheetData>
  <mergeCells count="81">
    <mergeCell ref="I10:J10"/>
    <mergeCell ref="K10:L10"/>
    <mergeCell ref="I11:J11"/>
    <mergeCell ref="K11:L11"/>
    <mergeCell ref="I12:J12"/>
    <mergeCell ref="K12:L12"/>
    <mergeCell ref="I13:J13"/>
    <mergeCell ref="K13:L13"/>
    <mergeCell ref="I14:J14"/>
    <mergeCell ref="K14:L14"/>
    <mergeCell ref="H8:M8"/>
    <mergeCell ref="I9:J9"/>
    <mergeCell ref="K9:L9"/>
    <mergeCell ref="B61:D62"/>
    <mergeCell ref="B63:B67"/>
    <mergeCell ref="L47:N47"/>
    <mergeCell ref="L48:N48"/>
    <mergeCell ref="L49:N49"/>
    <mergeCell ref="L50:N50"/>
    <mergeCell ref="K61:N61"/>
    <mergeCell ref="K62:N62"/>
    <mergeCell ref="K63:N63"/>
    <mergeCell ref="K64:N64"/>
    <mergeCell ref="K65:N65"/>
    <mergeCell ref="I60:N60"/>
    <mergeCell ref="A55:L55"/>
    <mergeCell ref="A56:L56"/>
    <mergeCell ref="A58:L58"/>
    <mergeCell ref="B60:G60"/>
    <mergeCell ref="A25:M25"/>
    <mergeCell ref="A26:N26"/>
    <mergeCell ref="B29:I29"/>
    <mergeCell ref="K29:L29"/>
    <mergeCell ref="B30:D31"/>
    <mergeCell ref="B32:B36"/>
    <mergeCell ref="A39:M39"/>
    <mergeCell ref="A41:N41"/>
    <mergeCell ref="A53:N53"/>
    <mergeCell ref="L46:N46"/>
    <mergeCell ref="J45:N45"/>
    <mergeCell ref="B48:B51"/>
    <mergeCell ref="A40:M40"/>
    <mergeCell ref="A43:M43"/>
    <mergeCell ref="B45:H45"/>
    <mergeCell ref="B46:D47"/>
    <mergeCell ref="B19:B23"/>
    <mergeCell ref="K16:L16"/>
    <mergeCell ref="A1:N1"/>
    <mergeCell ref="A5:N5"/>
    <mergeCell ref="A3:N3"/>
    <mergeCell ref="B16:I16"/>
    <mergeCell ref="B17:D18"/>
    <mergeCell ref="B6:L6"/>
    <mergeCell ref="C9:E9"/>
    <mergeCell ref="C10:E10"/>
    <mergeCell ref="C11:E11"/>
    <mergeCell ref="C12:E12"/>
    <mergeCell ref="C13:E13"/>
    <mergeCell ref="C14:E14"/>
    <mergeCell ref="B8:F8"/>
    <mergeCell ref="AL49:AN49"/>
    <mergeCell ref="AL50:AN50"/>
    <mergeCell ref="AL51:AN51"/>
    <mergeCell ref="AA49:AA53"/>
    <mergeCell ref="AA46:AH46"/>
    <mergeCell ref="AJ46:AN46"/>
    <mergeCell ref="AA47:AC48"/>
    <mergeCell ref="AL47:AN47"/>
    <mergeCell ref="AL48:AN48"/>
    <mergeCell ref="B70:I70"/>
    <mergeCell ref="B71:D72"/>
    <mergeCell ref="B73:B77"/>
    <mergeCell ref="AF70:AM70"/>
    <mergeCell ref="AF71:AH72"/>
    <mergeCell ref="AF73:AF77"/>
    <mergeCell ref="M76:P76"/>
    <mergeCell ref="K70:P71"/>
    <mergeCell ref="M75:P75"/>
    <mergeCell ref="M72:P72"/>
    <mergeCell ref="M73:P73"/>
    <mergeCell ref="M74:P74"/>
  </mergeCells>
  <hyperlinks>
    <hyperlink ref="B6" r:id="rId1" xr:uid="{04262205-FBFB-41A1-9501-E37544A5F3ED}"/>
  </hyperlinks>
  <pageMargins left="0.70866141732283472" right="0.70866141732283472" top="0.74803149606299213" bottom="0.74803149606299213" header="0.31496062992125984" footer="0.31496062992125984"/>
  <pageSetup scale="24" orientation="landscape" horizontalDpi="1200" verticalDpi="1200" r:id="rId2"/>
  <colBreaks count="1" manualBreakCount="1">
    <brk id="13" max="69" man="1"/>
  </col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L52"/>
  <sheetViews>
    <sheetView tabSelected="1" topLeftCell="A7" zoomScale="84" zoomScaleNormal="90" zoomScaleSheetLayoutView="80" zoomScalePageLayoutView="50" workbookViewId="0">
      <pane ySplit="30" topLeftCell="A37" activePane="bottomLeft" state="frozen"/>
      <selection activeCell="A7" sqref="A7"/>
      <selection pane="bottomLeft" activeCell="AO49" sqref="AO49"/>
    </sheetView>
  </sheetViews>
  <sheetFormatPr baseColWidth="10" defaultColWidth="11.42578125" defaultRowHeight="15" x14ac:dyDescent="0.25"/>
  <cols>
    <col min="1" max="1" width="22" style="44" customWidth="1"/>
    <col min="2" max="2" width="19.140625" style="43" bestFit="1" customWidth="1"/>
    <col min="3" max="3" width="19.140625" style="44" hidden="1" customWidth="1"/>
    <col min="4" max="4" width="3.85546875" style="45" customWidth="1"/>
    <col min="5" max="5" width="23.85546875" style="46" customWidth="1"/>
    <col min="6" max="6" width="17.42578125" style="43" customWidth="1"/>
    <col min="7" max="7" width="28" style="43" customWidth="1"/>
    <col min="8" max="8" width="32" style="44" customWidth="1"/>
    <col min="9" max="9" width="33.42578125" style="46" customWidth="1"/>
    <col min="10" max="12" width="8.85546875" style="44" bestFit="1" customWidth="1"/>
    <col min="13" max="13" width="7.42578125" style="44" customWidth="1"/>
    <col min="14" max="14" width="8.42578125" style="44" customWidth="1"/>
    <col min="15" max="15" width="7.140625" style="44" customWidth="1"/>
    <col min="16" max="17" width="7.5703125" style="58" customWidth="1"/>
    <col min="18" max="18" width="36.5703125" style="59" customWidth="1"/>
    <col min="19" max="20" width="8.85546875" style="58" bestFit="1" customWidth="1"/>
    <col min="21" max="21" width="7.5703125" style="58" customWidth="1"/>
    <col min="22" max="23" width="7.5703125" style="59" customWidth="1"/>
    <col min="24" max="24" width="8.85546875" style="44" bestFit="1" customWidth="1"/>
    <col min="25" max="25" width="7.28515625" style="44" customWidth="1"/>
    <col min="26" max="27" width="8.85546875" style="44" bestFit="1" customWidth="1"/>
    <col min="28" max="28" width="8.28515625" style="44" customWidth="1"/>
    <col min="29" max="29" width="6.42578125" style="44" customWidth="1"/>
    <col min="30" max="30" width="38.140625" style="59" customWidth="1"/>
    <col min="31" max="31" width="14.7109375" style="59" customWidth="1"/>
    <col min="32" max="32" width="16.5703125" style="59" customWidth="1"/>
    <col min="33" max="33" width="25.28515625" style="59" customWidth="1"/>
    <col min="34" max="34" width="33.42578125" style="59" customWidth="1"/>
    <col min="35" max="35" width="34.28515625" style="59" customWidth="1"/>
    <col min="36" max="16384" width="11.42578125" style="44"/>
  </cols>
  <sheetData>
    <row r="1" spans="1:64" s="29" customFormat="1" ht="21.75" customHeight="1" x14ac:dyDescent="0.25">
      <c r="A1" s="256"/>
      <c r="B1" s="256"/>
      <c r="C1" s="256"/>
      <c r="D1" s="256"/>
      <c r="E1" s="257"/>
      <c r="F1" s="260" t="s">
        <v>89</v>
      </c>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row>
    <row r="2" spans="1:64" s="29" customFormat="1" ht="27" customHeight="1" x14ac:dyDescent="0.25">
      <c r="A2" s="256"/>
      <c r="B2" s="256"/>
      <c r="C2" s="256"/>
      <c r="D2" s="256"/>
      <c r="E2" s="257"/>
      <c r="F2" s="262" t="s">
        <v>90</v>
      </c>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1:64" s="29" customFormat="1" ht="27.75" customHeight="1" x14ac:dyDescent="0.25">
      <c r="A3" s="256"/>
      <c r="B3" s="256"/>
      <c r="C3" s="256"/>
      <c r="D3" s="256"/>
      <c r="E3" s="257"/>
      <c r="F3" s="253" t="s">
        <v>91</v>
      </c>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row>
    <row r="4" spans="1:64" s="29" customFormat="1" ht="27.75" customHeight="1" x14ac:dyDescent="0.25">
      <c r="A4" s="256"/>
      <c r="B4" s="256"/>
      <c r="C4" s="256"/>
      <c r="D4" s="256"/>
      <c r="E4" s="257"/>
      <c r="F4" s="262" t="s">
        <v>92</v>
      </c>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row>
    <row r="5" spans="1:64" s="29" customFormat="1" ht="23.25" customHeight="1" x14ac:dyDescent="0.25">
      <c r="A5" s="256"/>
      <c r="B5" s="256"/>
      <c r="C5" s="256"/>
      <c r="D5" s="256"/>
      <c r="E5" s="257"/>
      <c r="F5" s="253" t="s">
        <v>93</v>
      </c>
      <c r="G5" s="254"/>
      <c r="H5" s="254"/>
      <c r="I5" s="254"/>
      <c r="J5" s="254"/>
      <c r="K5" s="254"/>
      <c r="L5" s="254"/>
      <c r="M5" s="254"/>
      <c r="N5" s="254"/>
      <c r="O5" s="254"/>
      <c r="P5" s="254"/>
      <c r="Q5" s="254"/>
      <c r="R5" s="254"/>
      <c r="S5" s="254"/>
      <c r="T5" s="254"/>
      <c r="U5" s="254"/>
      <c r="V5" s="254"/>
      <c r="W5" s="254"/>
      <c r="X5" s="254"/>
      <c r="Y5" s="254"/>
      <c r="Z5" s="254"/>
      <c r="AA5" s="255"/>
      <c r="AB5" s="253" t="s">
        <v>94</v>
      </c>
      <c r="AC5" s="254"/>
      <c r="AD5" s="254"/>
      <c r="AE5" s="254"/>
      <c r="AF5" s="254"/>
      <c r="AG5" s="254"/>
      <c r="AH5" s="254"/>
      <c r="AI5" s="254"/>
    </row>
    <row r="6" spans="1:64" s="29" customFormat="1" ht="21.75" customHeight="1" x14ac:dyDescent="0.25">
      <c r="A6" s="258"/>
      <c r="B6" s="258"/>
      <c r="C6" s="258"/>
      <c r="D6" s="258"/>
      <c r="E6" s="259"/>
      <c r="F6" s="264" t="s">
        <v>95</v>
      </c>
      <c r="G6" s="265"/>
      <c r="H6" s="265"/>
      <c r="I6" s="265"/>
      <c r="J6" s="265"/>
      <c r="K6" s="265"/>
      <c r="L6" s="265"/>
      <c r="M6" s="265"/>
      <c r="N6" s="265"/>
      <c r="O6" s="265"/>
      <c r="P6" s="265"/>
      <c r="Q6" s="265"/>
      <c r="R6" s="265"/>
      <c r="S6" s="265"/>
      <c r="T6" s="265"/>
      <c r="U6" s="265"/>
      <c r="V6" s="265"/>
      <c r="W6" s="265"/>
      <c r="X6" s="265"/>
      <c r="Y6" s="265"/>
      <c r="Z6" s="265"/>
      <c r="AA6" s="266"/>
      <c r="AB6" s="264" t="s">
        <v>96</v>
      </c>
      <c r="AC6" s="265"/>
      <c r="AD6" s="265"/>
      <c r="AE6" s="265"/>
      <c r="AF6" s="265"/>
      <c r="AG6" s="265"/>
      <c r="AH6" s="265"/>
      <c r="AI6" s="265"/>
    </row>
    <row r="7" spans="1:64" s="42" customFormat="1" ht="46.5" customHeight="1" x14ac:dyDescent="0.25">
      <c r="A7" s="269" t="s">
        <v>591</v>
      </c>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row>
    <row r="8" spans="1:64" s="42" customFormat="1" ht="15" customHeight="1" x14ac:dyDescent="0.25">
      <c r="A8" s="251" t="s">
        <v>97</v>
      </c>
      <c r="B8" s="251"/>
      <c r="C8" s="251"/>
      <c r="D8" s="251" t="s">
        <v>98</v>
      </c>
      <c r="E8" s="251" t="s">
        <v>99</v>
      </c>
      <c r="F8" s="252" t="s">
        <v>100</v>
      </c>
      <c r="G8" s="251" t="s">
        <v>101</v>
      </c>
      <c r="H8" s="251" t="s">
        <v>102</v>
      </c>
      <c r="I8" s="251" t="s">
        <v>60</v>
      </c>
      <c r="J8" s="250" t="s">
        <v>103</v>
      </c>
      <c r="K8" s="250"/>
      <c r="L8" s="250"/>
      <c r="M8" s="250"/>
      <c r="N8" s="250"/>
      <c r="O8" s="250"/>
      <c r="P8" s="244" t="s">
        <v>104</v>
      </c>
      <c r="Q8" s="244"/>
      <c r="R8" s="244"/>
      <c r="S8" s="244"/>
      <c r="T8" s="244"/>
      <c r="U8" s="244"/>
      <c r="V8" s="244"/>
      <c r="W8" s="244"/>
      <c r="X8" s="244"/>
      <c r="Y8" s="244"/>
      <c r="Z8" s="244"/>
      <c r="AA8" s="244"/>
      <c r="AB8" s="244"/>
      <c r="AC8" s="244"/>
      <c r="AD8" s="244"/>
      <c r="AE8" s="244"/>
      <c r="AF8" s="244"/>
      <c r="AG8" s="244"/>
      <c r="AH8" s="271" t="s">
        <v>105</v>
      </c>
      <c r="AI8" s="272" t="s">
        <v>106</v>
      </c>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row>
    <row r="9" spans="1:64" s="42" customFormat="1" ht="15" customHeight="1" x14ac:dyDescent="0.25">
      <c r="A9" s="251"/>
      <c r="B9" s="251"/>
      <c r="C9" s="251"/>
      <c r="D9" s="251"/>
      <c r="E9" s="251"/>
      <c r="F9" s="252"/>
      <c r="G9" s="251"/>
      <c r="H9" s="251"/>
      <c r="I9" s="251"/>
      <c r="J9" s="250"/>
      <c r="K9" s="250"/>
      <c r="L9" s="250"/>
      <c r="M9" s="250"/>
      <c r="N9" s="250"/>
      <c r="O9" s="250"/>
      <c r="P9" s="246" t="s">
        <v>107</v>
      </c>
      <c r="Q9" s="247"/>
      <c r="R9" s="242" t="s">
        <v>108</v>
      </c>
      <c r="S9" s="246" t="s">
        <v>109</v>
      </c>
      <c r="T9" s="247"/>
      <c r="U9" s="246" t="s">
        <v>110</v>
      </c>
      <c r="V9" s="243" t="s">
        <v>111</v>
      </c>
      <c r="W9" s="243" t="s">
        <v>112</v>
      </c>
      <c r="X9" s="244" t="s">
        <v>113</v>
      </c>
      <c r="Y9" s="244"/>
      <c r="Z9" s="244"/>
      <c r="AA9" s="244"/>
      <c r="AB9" s="244"/>
      <c r="AC9" s="244"/>
      <c r="AD9" s="242" t="s">
        <v>114</v>
      </c>
      <c r="AE9" s="242"/>
      <c r="AF9" s="242"/>
      <c r="AG9" s="242"/>
      <c r="AH9" s="271"/>
      <c r="AI9" s="272"/>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row>
    <row r="10" spans="1:64" s="42" customFormat="1" ht="14.1" customHeight="1" x14ac:dyDescent="0.25">
      <c r="A10" s="251" t="s">
        <v>115</v>
      </c>
      <c r="B10" s="251"/>
      <c r="C10" s="251" t="s">
        <v>116</v>
      </c>
      <c r="D10" s="251"/>
      <c r="E10" s="251"/>
      <c r="F10" s="252"/>
      <c r="G10" s="251"/>
      <c r="H10" s="251"/>
      <c r="I10" s="251"/>
      <c r="J10" s="267" t="s">
        <v>33</v>
      </c>
      <c r="K10" s="267"/>
      <c r="L10" s="267" t="s">
        <v>23</v>
      </c>
      <c r="M10" s="267"/>
      <c r="N10" s="268" t="s">
        <v>117</v>
      </c>
      <c r="O10" s="245" t="s">
        <v>24</v>
      </c>
      <c r="P10" s="248"/>
      <c r="Q10" s="249"/>
      <c r="R10" s="242"/>
      <c r="S10" s="248"/>
      <c r="T10" s="249"/>
      <c r="U10" s="248"/>
      <c r="V10" s="243"/>
      <c r="W10" s="243"/>
      <c r="X10" s="242" t="s">
        <v>33</v>
      </c>
      <c r="Y10" s="242"/>
      <c r="Z10" s="242" t="s">
        <v>23</v>
      </c>
      <c r="AA10" s="242"/>
      <c r="AB10" s="243" t="s">
        <v>117</v>
      </c>
      <c r="AC10" s="245" t="s">
        <v>118</v>
      </c>
      <c r="AD10" s="242" t="s">
        <v>119</v>
      </c>
      <c r="AE10" s="242" t="s">
        <v>120</v>
      </c>
      <c r="AF10" s="242" t="s">
        <v>121</v>
      </c>
      <c r="AG10" s="242" t="s">
        <v>122</v>
      </c>
      <c r="AH10" s="271"/>
      <c r="AI10" s="272"/>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row>
    <row r="11" spans="1:64" s="57" customFormat="1" ht="71.25" customHeight="1" x14ac:dyDescent="0.25">
      <c r="A11" s="251"/>
      <c r="B11" s="251"/>
      <c r="C11" s="251"/>
      <c r="D11" s="251"/>
      <c r="E11" s="251"/>
      <c r="F11" s="252"/>
      <c r="G11" s="251"/>
      <c r="H11" s="251"/>
      <c r="I11" s="251"/>
      <c r="J11" s="74" t="s">
        <v>123</v>
      </c>
      <c r="K11" s="74" t="s">
        <v>124</v>
      </c>
      <c r="L11" s="74" t="s">
        <v>123</v>
      </c>
      <c r="M11" s="74" t="s">
        <v>124</v>
      </c>
      <c r="N11" s="268"/>
      <c r="O11" s="245"/>
      <c r="P11" s="73" t="s">
        <v>119</v>
      </c>
      <c r="Q11" s="165" t="s">
        <v>125</v>
      </c>
      <c r="R11" s="242"/>
      <c r="S11" s="73" t="s">
        <v>119</v>
      </c>
      <c r="T11" s="165" t="s">
        <v>125</v>
      </c>
      <c r="U11" s="73" t="s">
        <v>119</v>
      </c>
      <c r="V11" s="243"/>
      <c r="W11" s="243"/>
      <c r="X11" s="73" t="s">
        <v>123</v>
      </c>
      <c r="Y11" s="73" t="s">
        <v>124</v>
      </c>
      <c r="Z11" s="73" t="s">
        <v>123</v>
      </c>
      <c r="AA11" s="73" t="s">
        <v>124</v>
      </c>
      <c r="AB11" s="243"/>
      <c r="AC11" s="245"/>
      <c r="AD11" s="242"/>
      <c r="AE11" s="242"/>
      <c r="AF11" s="242"/>
      <c r="AG11" s="242"/>
      <c r="AH11" s="271"/>
      <c r="AI11" s="2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row>
    <row r="12" spans="1:64" s="140" customFormat="1" ht="189.75" hidden="1" customHeight="1" x14ac:dyDescent="0.25">
      <c r="A12" s="173" t="s">
        <v>126</v>
      </c>
      <c r="B12" s="131" t="s">
        <v>127</v>
      </c>
      <c r="C12" s="131" t="s">
        <v>128</v>
      </c>
      <c r="D12" s="132">
        <v>1</v>
      </c>
      <c r="E12" s="133" t="s">
        <v>133</v>
      </c>
      <c r="F12" s="134" t="s">
        <v>143</v>
      </c>
      <c r="G12" s="132" t="s">
        <v>581</v>
      </c>
      <c r="H12" s="135" t="s">
        <v>580</v>
      </c>
      <c r="I12" s="135" t="s">
        <v>134</v>
      </c>
      <c r="J12" s="136" t="str">
        <f t="shared" ref="J12:J20" si="0">IF(K12=0,"",IF(AND(K12&lt;=20%),"MUY BAJA",IF(AND(K12&lt;=40%),"BAJA",IF(AND(K12&lt;=60%),"MEDIA",IF(AND(K12&lt;=80%),"ALTA",IF(AND(K12&lt;=100%),"MUY ALTA",""))))))</f>
        <v>BAJA</v>
      </c>
      <c r="K12" s="152">
        <v>0.4</v>
      </c>
      <c r="L12" s="136" t="str">
        <f t="shared" ref="L12:L20" si="1">IF(M12=0,"",IF(AND(M12&lt;=20%),"LEVE",IF(AND(M12&lt;=40%),"MENOR",IF(AND(M12&lt;=60%),"MODERADO",IF(AND(M12&lt;=80%),"MAYOR",IF(AND(M12&lt;=100%),"CATASTROFICO",""))))))</f>
        <v>MAYOR</v>
      </c>
      <c r="M12" s="152">
        <v>0.8</v>
      </c>
      <c r="N12" s="137">
        <v>3</v>
      </c>
      <c r="O12" s="134" t="str">
        <f t="shared" ref="O12:O20" si="2">IF(N12=0,"",IF(N12&lt;=1,"BAJA",IF(AND(N12&lt;=2),"MODERADA",IF(AND(N12&lt;=3),"ALTA",IF(AND(N12&lt;=4),"EXTREMA","")))))</f>
        <v>ALTA</v>
      </c>
      <c r="P12" s="170" t="str">
        <f t="shared" ref="P12" si="3">IF(Q12=0,"",IF(Q12&lt;=25%,"PREVENTIVO%",IF(AND(Q12&lt;=15%),"DETECTIVO",IF(AND(Q12&lt;=10%),"CORRECTIVO",""))))</f>
        <v>PREVENTIVO%</v>
      </c>
      <c r="Q12" s="166">
        <v>0.25</v>
      </c>
      <c r="R12" s="135" t="s">
        <v>582</v>
      </c>
      <c r="S12" s="134" t="s">
        <v>148</v>
      </c>
      <c r="T12" s="170" t="str">
        <f t="shared" ref="T12:T23" si="4">IF(S12=0,"",IF(S12&lt;="AUTOMATICO","25%",IF(AND(S12&lt;="MANUAL"),"15%","")))</f>
        <v>15%</v>
      </c>
      <c r="U12" s="134" t="s">
        <v>110</v>
      </c>
      <c r="V12" s="198" t="s">
        <v>149</v>
      </c>
      <c r="W12" s="198" t="s">
        <v>150</v>
      </c>
      <c r="X12" s="136" t="str">
        <f t="shared" ref="X12" si="5">IF(Y12=0,"",IF(AND(Y12&lt;=20%),"MUY BAJA",IF(AND(Y12&lt;=40%),"BAJA",IF(AND(Y12&lt;=60%),"MEDIA",IF(AND(Y12&lt;=80%),"ALTA",IF(AND(Y12&lt;=100%),"MUY ALTA",""))))))</f>
        <v>MUY BAJA</v>
      </c>
      <c r="Y12" s="152">
        <v>0.2</v>
      </c>
      <c r="Z12" s="136" t="str">
        <f t="shared" ref="Z12" si="6">IF(AA12=0,"",IF(AND(AA12&lt;=20%),"LEVE",IF(AND(AA12&lt;=40%),"MENOR",IF(AND(AA12&lt;=60%),"MODERADO",IF(AND(AA12&lt;=80%),"MAYOR",IF(AND(AA12&lt;=100%),"CATASTROFICO",""))))))</f>
        <v>MAYOR</v>
      </c>
      <c r="AA12" s="152">
        <v>0.8</v>
      </c>
      <c r="AB12" s="137">
        <v>3</v>
      </c>
      <c r="AC12" s="134" t="str">
        <f t="shared" ref="AC12" si="7">IF(AB12=0,"",IF(AB12&lt;=1,"BAJA",IF(AND(AB12&lt;=2),"MODERADA",IF(AND(AB12&lt;=3),"ALTA",IF(AND(AB12&lt;=4),"EXTREMA","")))))</f>
        <v>ALTA</v>
      </c>
      <c r="AD12" s="135" t="s">
        <v>583</v>
      </c>
      <c r="AE12" s="135" t="s">
        <v>131</v>
      </c>
      <c r="AF12" s="135" t="s">
        <v>584</v>
      </c>
      <c r="AG12" s="135" t="s">
        <v>585</v>
      </c>
      <c r="AH12" s="138" t="s">
        <v>135</v>
      </c>
      <c r="AI12" s="138" t="s">
        <v>136</v>
      </c>
      <c r="AJ12" s="195" t="s">
        <v>586</v>
      </c>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row>
    <row r="13" spans="1:64" s="140" customFormat="1" ht="175.5" hidden="1" customHeight="1" x14ac:dyDescent="0.25">
      <c r="A13" s="173" t="s">
        <v>126</v>
      </c>
      <c r="B13" s="132" t="s">
        <v>140</v>
      </c>
      <c r="C13" s="132" t="s">
        <v>141</v>
      </c>
      <c r="D13" s="132">
        <v>2</v>
      </c>
      <c r="E13" s="133" t="s">
        <v>142</v>
      </c>
      <c r="F13" s="134" t="s">
        <v>143</v>
      </c>
      <c r="G13" s="132" t="s">
        <v>144</v>
      </c>
      <c r="H13" s="132" t="s">
        <v>145</v>
      </c>
      <c r="I13" s="132" t="s">
        <v>146</v>
      </c>
      <c r="J13" s="136" t="str">
        <f t="shared" ref="J13:J19" si="8">IF(K13=0,"",IF(AND(K13&lt;=20%),"MUY BAJA",IF(AND(K13&lt;=40%),"BAJA",IF(AND(K13&lt;=60%),"MEDIA",IF(AND(K13&lt;=80%),"ALTA",IF(AND(K13&lt;=100%),"MUY ALTA",""))))))</f>
        <v>ALTA</v>
      </c>
      <c r="K13" s="152">
        <v>0.8</v>
      </c>
      <c r="L13" s="136" t="str">
        <f t="shared" ref="L13" si="9">IF(M13=0,"",IF(AND(M13&lt;=20%),"LEVE",IF(AND(M13&lt;=40%),"MENOR",IF(AND(M13&lt;=60%),"MODERADO",IF(AND(M13&lt;=80%),"MAYOR",IF(AND(M13&lt;=100%),"CATASTROFICO",""))))))</f>
        <v>CATASTROFICO</v>
      </c>
      <c r="M13" s="152">
        <v>1</v>
      </c>
      <c r="N13" s="137">
        <v>4</v>
      </c>
      <c r="O13" s="134" t="str">
        <f t="shared" ref="O13:O19" si="10">IF(N13=0,"",IF(N13&lt;=1,"BAJA",IF(AND(N13&lt;=2),"MODERADA",IF(AND(N13&lt;=3),"ALTA",IF(AND(N13&lt;=4),"EXTREMA","")))))</f>
        <v>EXTREMA</v>
      </c>
      <c r="P13" s="170" t="str">
        <f t="shared" ref="P13:P23" si="11">IF(Q13=0,"",IF(Q13&lt;=25%,"PREVENTIVO%",IF(AND(Q13&lt;=15%),"DETECTIVO",IF(AND(Q13&lt;=10%),"CORRECTIVO",""))))</f>
        <v>PREVENTIVO%</v>
      </c>
      <c r="Q13" s="166">
        <v>0.25</v>
      </c>
      <c r="R13" s="132" t="s">
        <v>147</v>
      </c>
      <c r="S13" s="134" t="s">
        <v>148</v>
      </c>
      <c r="T13" s="170" t="str">
        <f t="shared" si="4"/>
        <v>15%</v>
      </c>
      <c r="U13" s="134" t="s">
        <v>110</v>
      </c>
      <c r="V13" s="134" t="s">
        <v>149</v>
      </c>
      <c r="W13" s="134" t="s">
        <v>150</v>
      </c>
      <c r="X13" s="136" t="str">
        <f t="shared" ref="X13:X19" si="12">IF(Y13=0,"",IF(AND(Y13&lt;=20%),"MUY BAJA",IF(AND(Y13&lt;=40%),"BAJA",IF(AND(Y13&lt;=60%),"MEDIA",IF(AND(Y13&lt;=80%),"ALTA",IF(AND(Y13&lt;=100%),"MUY ALTA",""))))))</f>
        <v>MEDIA</v>
      </c>
      <c r="Y13" s="152">
        <v>0.6</v>
      </c>
      <c r="Z13" s="136" t="str">
        <f t="shared" ref="Z13:Z16" si="13">IF(AA13=0,"",IF(AND(AA13&lt;=20%),"LEVE",IF(AND(AA13&lt;=40%),"MENOR",IF(AND(AA13&lt;=60%),"MODERADO",IF(AND(AA13&lt;=80%),"MAYOR",IF(AND(AA13&lt;=100%),"CATASTROFICO",""))))))</f>
        <v>CATASTROFICO</v>
      </c>
      <c r="AA13" s="152">
        <v>1</v>
      </c>
      <c r="AB13" s="137">
        <v>4</v>
      </c>
      <c r="AC13" s="134" t="str">
        <f t="shared" ref="AC13:AC19" si="14">IF(AB13=0,"",IF(AB13&lt;=1,"BAJA",IF(AND(AB13&lt;=2),"MODERADA",IF(AND(AB13&lt;=3),"ALTA",IF(AND(AB13&lt;=4),"EXTREMA","")))))</f>
        <v>EXTREMA</v>
      </c>
      <c r="AD13" s="132" t="s">
        <v>151</v>
      </c>
      <c r="AE13" s="132" t="s">
        <v>152</v>
      </c>
      <c r="AF13" s="132" t="s">
        <v>153</v>
      </c>
      <c r="AG13" s="132" t="s">
        <v>154</v>
      </c>
      <c r="AH13" s="139" t="s">
        <v>155</v>
      </c>
      <c r="AI13" s="139" t="s">
        <v>156</v>
      </c>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row>
    <row r="14" spans="1:64" s="140" customFormat="1" ht="117" hidden="1" customHeight="1" x14ac:dyDescent="0.25">
      <c r="A14" s="173" t="s">
        <v>126</v>
      </c>
      <c r="B14" s="132" t="s">
        <v>140</v>
      </c>
      <c r="C14" s="132" t="s">
        <v>141</v>
      </c>
      <c r="D14" s="132">
        <v>3</v>
      </c>
      <c r="E14" s="133" t="s">
        <v>157</v>
      </c>
      <c r="F14" s="134" t="s">
        <v>143</v>
      </c>
      <c r="G14" s="132" t="s">
        <v>158</v>
      </c>
      <c r="H14" s="132" t="s">
        <v>159</v>
      </c>
      <c r="I14" s="132" t="s">
        <v>160</v>
      </c>
      <c r="J14" s="136" t="str">
        <f t="shared" si="8"/>
        <v>ALTA</v>
      </c>
      <c r="K14" s="152">
        <v>0.8</v>
      </c>
      <c r="L14" s="136" t="str">
        <f t="shared" ref="L14" si="15">IF(M14=0,"",IF(AND(M14&lt;=20%),"LEVE",IF(AND(M14&lt;=40%),"MENOR",IF(AND(M14&lt;=60%),"MODERADO",IF(AND(M14&lt;=80%),"MAYOR",IF(AND(M14&lt;=100%),"CATASTROFICO",""))))))</f>
        <v>MAYOR</v>
      </c>
      <c r="M14" s="152">
        <v>0.8</v>
      </c>
      <c r="N14" s="137">
        <v>3</v>
      </c>
      <c r="O14" s="134" t="str">
        <f t="shared" si="10"/>
        <v>ALTA</v>
      </c>
      <c r="P14" s="170" t="str">
        <f t="shared" ref="P14" si="16">IF(Q14=0,"",IF(Q14&lt;=25%,"PREVENTIVO%",IF(AND(Q14&lt;=15%),"DETECTIVO",IF(AND(Q14&lt;=10%),"CORRECTIVO",""))))</f>
        <v>PREVENTIVO%</v>
      </c>
      <c r="Q14" s="166">
        <v>0.25</v>
      </c>
      <c r="R14" s="132" t="s">
        <v>161</v>
      </c>
      <c r="S14" s="134" t="s">
        <v>148</v>
      </c>
      <c r="T14" s="170" t="str">
        <f t="shared" si="4"/>
        <v>15%</v>
      </c>
      <c r="U14" s="134" t="s">
        <v>110</v>
      </c>
      <c r="V14" s="134" t="s">
        <v>149</v>
      </c>
      <c r="W14" s="134" t="s">
        <v>150</v>
      </c>
      <c r="X14" s="136" t="str">
        <f t="shared" si="12"/>
        <v>MEDIA</v>
      </c>
      <c r="Y14" s="152">
        <v>0.6</v>
      </c>
      <c r="Z14" s="136" t="str">
        <f t="shared" si="13"/>
        <v>MAYOR</v>
      </c>
      <c r="AA14" s="152">
        <v>0.8</v>
      </c>
      <c r="AB14" s="137">
        <v>3</v>
      </c>
      <c r="AC14" s="134" t="str">
        <f t="shared" si="14"/>
        <v>ALTA</v>
      </c>
      <c r="AD14" s="132" t="s">
        <v>162</v>
      </c>
      <c r="AE14" s="132" t="s">
        <v>132</v>
      </c>
      <c r="AF14" s="132" t="s">
        <v>163</v>
      </c>
      <c r="AG14" s="132" t="s">
        <v>154</v>
      </c>
      <c r="AH14" s="139" t="s">
        <v>164</v>
      </c>
      <c r="AI14" s="139" t="s">
        <v>165</v>
      </c>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row>
    <row r="15" spans="1:64" s="140" customFormat="1" ht="136.5" hidden="1" customHeight="1" x14ac:dyDescent="0.25">
      <c r="A15" s="173" t="s">
        <v>126</v>
      </c>
      <c r="B15" s="132" t="s">
        <v>140</v>
      </c>
      <c r="C15" s="132" t="s">
        <v>141</v>
      </c>
      <c r="D15" s="132">
        <v>4</v>
      </c>
      <c r="E15" s="133" t="s">
        <v>166</v>
      </c>
      <c r="F15" s="134" t="s">
        <v>143</v>
      </c>
      <c r="G15" s="132" t="s">
        <v>167</v>
      </c>
      <c r="H15" s="132" t="s">
        <v>168</v>
      </c>
      <c r="I15" s="132" t="s">
        <v>169</v>
      </c>
      <c r="J15" s="136" t="str">
        <f t="shared" si="8"/>
        <v>MEDIA</v>
      </c>
      <c r="K15" s="152">
        <v>0.6</v>
      </c>
      <c r="L15" s="136" t="str">
        <f t="shared" ref="L15" si="17">IF(M15=0,"",IF(AND(M15&lt;=20%),"LEVE",IF(AND(M15&lt;=40%),"MENOR",IF(AND(M15&lt;=60%),"MODERADO",IF(AND(M15&lt;=80%),"MAYOR",IF(AND(M15&lt;=100%),"CATASTROFICO",""))))))</f>
        <v>MAYOR</v>
      </c>
      <c r="M15" s="152">
        <v>0.8</v>
      </c>
      <c r="N15" s="137">
        <v>3</v>
      </c>
      <c r="O15" s="134" t="str">
        <f t="shared" si="10"/>
        <v>ALTA</v>
      </c>
      <c r="P15" s="170" t="str">
        <f t="shared" si="11"/>
        <v>PREVENTIVO%</v>
      </c>
      <c r="Q15" s="166">
        <v>0.25</v>
      </c>
      <c r="R15" s="132" t="s">
        <v>170</v>
      </c>
      <c r="S15" s="134" t="s">
        <v>148</v>
      </c>
      <c r="T15" s="170" t="str">
        <f t="shared" si="4"/>
        <v>15%</v>
      </c>
      <c r="U15" s="134" t="s">
        <v>110</v>
      </c>
      <c r="V15" s="134" t="s">
        <v>149</v>
      </c>
      <c r="W15" s="134" t="s">
        <v>150</v>
      </c>
      <c r="X15" s="136" t="str">
        <f t="shared" si="12"/>
        <v>BAJA</v>
      </c>
      <c r="Y15" s="152">
        <v>0.4</v>
      </c>
      <c r="Z15" s="136" t="str">
        <f t="shared" si="13"/>
        <v>MAYOR</v>
      </c>
      <c r="AA15" s="152">
        <v>0.8</v>
      </c>
      <c r="AB15" s="137">
        <v>2</v>
      </c>
      <c r="AC15" s="134" t="str">
        <f t="shared" si="14"/>
        <v>MODERADA</v>
      </c>
      <c r="AD15" s="132" t="s">
        <v>171</v>
      </c>
      <c r="AE15" s="132" t="s">
        <v>152</v>
      </c>
      <c r="AF15" s="196" t="s">
        <v>172</v>
      </c>
      <c r="AG15" s="132" t="s">
        <v>173</v>
      </c>
      <c r="AH15" s="139" t="s">
        <v>174</v>
      </c>
      <c r="AI15" s="139" t="s">
        <v>175</v>
      </c>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row>
    <row r="16" spans="1:64" s="140" customFormat="1" ht="119.25" hidden="1" customHeight="1" x14ac:dyDescent="0.25">
      <c r="A16" s="173" t="s">
        <v>126</v>
      </c>
      <c r="B16" s="132" t="s">
        <v>140</v>
      </c>
      <c r="C16" s="132" t="s">
        <v>141</v>
      </c>
      <c r="D16" s="132">
        <v>5</v>
      </c>
      <c r="E16" s="133" t="s">
        <v>176</v>
      </c>
      <c r="F16" s="134" t="s">
        <v>143</v>
      </c>
      <c r="G16" s="132" t="s">
        <v>177</v>
      </c>
      <c r="H16" s="132" t="s">
        <v>178</v>
      </c>
      <c r="I16" s="132" t="s">
        <v>179</v>
      </c>
      <c r="J16" s="136" t="str">
        <f t="shared" si="8"/>
        <v>MEDIA</v>
      </c>
      <c r="K16" s="152">
        <v>0.6</v>
      </c>
      <c r="L16" s="136" t="str">
        <f t="shared" ref="L16" si="18">IF(M16=0,"",IF(AND(M16&lt;=20%),"LEVE",IF(AND(M16&lt;=40%),"MENOR",IF(AND(M16&lt;=60%),"MODERADO",IF(AND(M16&lt;=80%),"MAYOR",IF(AND(M16&lt;=100%),"CATASTROFICO",""))))))</f>
        <v>MAYOR</v>
      </c>
      <c r="M16" s="152">
        <v>0.8</v>
      </c>
      <c r="N16" s="137">
        <v>3</v>
      </c>
      <c r="O16" s="134" t="str">
        <f t="shared" si="10"/>
        <v>ALTA</v>
      </c>
      <c r="P16" s="170" t="str">
        <f t="shared" si="11"/>
        <v>PREVENTIVO%</v>
      </c>
      <c r="Q16" s="166">
        <v>0.25</v>
      </c>
      <c r="R16" s="132" t="s">
        <v>180</v>
      </c>
      <c r="S16" s="134" t="s">
        <v>148</v>
      </c>
      <c r="T16" s="170" t="str">
        <f t="shared" si="4"/>
        <v>15%</v>
      </c>
      <c r="U16" s="134" t="s">
        <v>110</v>
      </c>
      <c r="V16" s="134" t="s">
        <v>181</v>
      </c>
      <c r="W16" s="134" t="s">
        <v>150</v>
      </c>
      <c r="X16" s="136" t="str">
        <f t="shared" si="12"/>
        <v>BAJA</v>
      </c>
      <c r="Y16" s="152">
        <v>0.4</v>
      </c>
      <c r="Z16" s="136" t="str">
        <f t="shared" si="13"/>
        <v>MAYOR</v>
      </c>
      <c r="AA16" s="152">
        <v>0.8</v>
      </c>
      <c r="AB16" s="137">
        <v>2</v>
      </c>
      <c r="AC16" s="134" t="str">
        <f t="shared" si="14"/>
        <v>MODERADA</v>
      </c>
      <c r="AD16" s="132" t="s">
        <v>182</v>
      </c>
      <c r="AE16" s="132" t="s">
        <v>132</v>
      </c>
      <c r="AF16" s="132" t="s">
        <v>183</v>
      </c>
      <c r="AG16" s="132" t="s">
        <v>184</v>
      </c>
      <c r="AH16" s="139" t="s">
        <v>185</v>
      </c>
      <c r="AI16" s="139" t="s">
        <v>186</v>
      </c>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row>
    <row r="17" spans="1:64" s="140" customFormat="1" ht="101.25" hidden="1" customHeight="1" x14ac:dyDescent="0.25">
      <c r="A17" s="173" t="s">
        <v>126</v>
      </c>
      <c r="B17" s="132" t="s">
        <v>187</v>
      </c>
      <c r="C17" s="132" t="s">
        <v>141</v>
      </c>
      <c r="D17" s="132">
        <v>6</v>
      </c>
      <c r="E17" s="133" t="s">
        <v>188</v>
      </c>
      <c r="F17" s="134" t="s">
        <v>143</v>
      </c>
      <c r="G17" s="132" t="s">
        <v>189</v>
      </c>
      <c r="H17" s="132" t="s">
        <v>190</v>
      </c>
      <c r="I17" s="132" t="s">
        <v>191</v>
      </c>
      <c r="J17" s="136" t="str">
        <f t="shared" si="8"/>
        <v>MEDIA</v>
      </c>
      <c r="K17" s="152">
        <v>0.6</v>
      </c>
      <c r="L17" s="136" t="str">
        <f t="shared" si="1"/>
        <v>MENOR</v>
      </c>
      <c r="M17" s="152">
        <v>0.4</v>
      </c>
      <c r="N17" s="137">
        <v>2</v>
      </c>
      <c r="O17" s="134" t="str">
        <f t="shared" si="10"/>
        <v>MODERADA</v>
      </c>
      <c r="P17" s="170" t="str">
        <f t="shared" ref="P17" si="19">IF(Q17=0,"",IF(Q17&lt;=25%,"PREVENTIVO%",IF(AND(Q17&lt;=15%),"DETECTIVO",IF(AND(Q17&lt;=10%),"CORRECTIVO",""))))</f>
        <v>PREVENTIVO%</v>
      </c>
      <c r="Q17" s="166">
        <v>0.25</v>
      </c>
      <c r="R17" s="132" t="s">
        <v>192</v>
      </c>
      <c r="S17" s="134" t="s">
        <v>148</v>
      </c>
      <c r="T17" s="170" t="str">
        <f t="shared" si="4"/>
        <v>15%</v>
      </c>
      <c r="U17" s="134" t="s">
        <v>110</v>
      </c>
      <c r="V17" s="134" t="s">
        <v>149</v>
      </c>
      <c r="W17" s="134" t="s">
        <v>150</v>
      </c>
      <c r="X17" s="136" t="str">
        <f t="shared" si="12"/>
        <v>MUY BAJA</v>
      </c>
      <c r="Y17" s="152">
        <v>0.2</v>
      </c>
      <c r="Z17" s="136" t="str">
        <f t="shared" ref="Z17:Z18" si="20">IF(AA17=0,"",IF(AND(AA17&lt;=20%),"LEVE",IF(AND(AA17&lt;=40%),"MENOR",IF(AND(AA17&lt;=60%),"MODERADO",IF(AND(AA17&lt;=80%),"MAYOR",IF(AND(AA17&lt;=100%),"CATASTROFICO",""))))))</f>
        <v>MENOR</v>
      </c>
      <c r="AA17" s="152">
        <v>0.4</v>
      </c>
      <c r="AB17" s="137">
        <v>1</v>
      </c>
      <c r="AC17" s="134" t="str">
        <f t="shared" si="14"/>
        <v>BAJA</v>
      </c>
      <c r="AD17" s="132" t="s">
        <v>193</v>
      </c>
      <c r="AE17" s="132" t="s">
        <v>131</v>
      </c>
      <c r="AF17" s="132" t="s">
        <v>194</v>
      </c>
      <c r="AG17" s="142" t="s">
        <v>195</v>
      </c>
      <c r="AH17" s="139" t="s">
        <v>196</v>
      </c>
      <c r="AI17" s="139" t="s">
        <v>197</v>
      </c>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row>
    <row r="18" spans="1:64" s="140" customFormat="1" ht="101.25" hidden="1" customHeight="1" x14ac:dyDescent="0.25">
      <c r="A18" s="173" t="s">
        <v>126</v>
      </c>
      <c r="B18" s="132" t="s">
        <v>187</v>
      </c>
      <c r="C18" s="132" t="s">
        <v>141</v>
      </c>
      <c r="D18" s="132">
        <v>7</v>
      </c>
      <c r="E18" s="133" t="s">
        <v>198</v>
      </c>
      <c r="F18" s="134" t="s">
        <v>143</v>
      </c>
      <c r="G18" s="132" t="s">
        <v>199</v>
      </c>
      <c r="H18" s="132" t="s">
        <v>200</v>
      </c>
      <c r="I18" s="132" t="s">
        <v>201</v>
      </c>
      <c r="J18" s="136" t="str">
        <f t="shared" si="8"/>
        <v>MEDIA</v>
      </c>
      <c r="K18" s="152">
        <v>0.6</v>
      </c>
      <c r="L18" s="136" t="str">
        <f t="shared" ref="L18" si="21">IF(M18=0,"",IF(AND(M18&lt;=20%),"LEVE",IF(AND(M18&lt;=40%),"MENOR",IF(AND(M18&lt;=60%),"MODERADO",IF(AND(M18&lt;=80%),"MAYOR",IF(AND(M18&lt;=100%),"CATASTROFICO",""))))))</f>
        <v>MODERADO</v>
      </c>
      <c r="M18" s="152">
        <v>0.6</v>
      </c>
      <c r="N18" s="137">
        <v>2</v>
      </c>
      <c r="O18" s="134" t="str">
        <f t="shared" si="10"/>
        <v>MODERADA</v>
      </c>
      <c r="P18" s="170" t="str">
        <f t="shared" ref="P18" si="22">IF(Q18=0,"",IF(Q18&lt;=25%,"PREVENTIVO%",IF(AND(Q18&lt;=15%),"DETECTIVO",IF(AND(Q18&lt;=10%),"CORRECTIVO",""))))</f>
        <v>PREVENTIVO%</v>
      </c>
      <c r="Q18" s="166">
        <v>0.25</v>
      </c>
      <c r="R18" s="132" t="s">
        <v>202</v>
      </c>
      <c r="S18" s="134" t="s">
        <v>148</v>
      </c>
      <c r="T18" s="170" t="str">
        <f t="shared" si="4"/>
        <v>15%</v>
      </c>
      <c r="U18" s="134" t="s">
        <v>110</v>
      </c>
      <c r="V18" s="134" t="s">
        <v>149</v>
      </c>
      <c r="W18" s="134" t="s">
        <v>150</v>
      </c>
      <c r="X18" s="136" t="str">
        <f t="shared" si="12"/>
        <v>BAJA</v>
      </c>
      <c r="Y18" s="152">
        <v>0.4</v>
      </c>
      <c r="Z18" s="136" t="str">
        <f t="shared" si="20"/>
        <v>MODERADO</v>
      </c>
      <c r="AA18" s="152">
        <v>0.6</v>
      </c>
      <c r="AB18" s="137">
        <v>2</v>
      </c>
      <c r="AC18" s="134" t="str">
        <f t="shared" si="14"/>
        <v>MODERADA</v>
      </c>
      <c r="AD18" s="132" t="s">
        <v>203</v>
      </c>
      <c r="AE18" s="132" t="s">
        <v>204</v>
      </c>
      <c r="AF18" s="132" t="s">
        <v>205</v>
      </c>
      <c r="AG18" s="142" t="s">
        <v>195</v>
      </c>
      <c r="AH18" s="139" t="s">
        <v>206</v>
      </c>
      <c r="AI18" s="139" t="s">
        <v>207</v>
      </c>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row>
    <row r="19" spans="1:64" s="140" customFormat="1" ht="101.25" hidden="1" customHeight="1" x14ac:dyDescent="0.25">
      <c r="A19" s="173" t="s">
        <v>126</v>
      </c>
      <c r="B19" s="132" t="s">
        <v>187</v>
      </c>
      <c r="C19" s="132" t="s">
        <v>141</v>
      </c>
      <c r="D19" s="132">
        <v>8</v>
      </c>
      <c r="E19" s="133" t="s">
        <v>208</v>
      </c>
      <c r="F19" s="134" t="s">
        <v>143</v>
      </c>
      <c r="G19" s="132" t="s">
        <v>209</v>
      </c>
      <c r="H19" s="132" t="s">
        <v>210</v>
      </c>
      <c r="I19" s="132" t="s">
        <v>211</v>
      </c>
      <c r="J19" s="136" t="str">
        <f t="shared" si="8"/>
        <v>MEDIA</v>
      </c>
      <c r="K19" s="152">
        <v>0.6</v>
      </c>
      <c r="L19" s="136" t="str">
        <f t="shared" ref="L19" si="23">IF(M19=0,"",IF(AND(M19&lt;=20%),"LEVE",IF(AND(M19&lt;=40%),"MENOR",IF(AND(M19&lt;=60%),"MODERADO",IF(AND(M19&lt;=80%),"MAYOR",IF(AND(M19&lt;=100%),"CATASTROFICO",""))))))</f>
        <v>MODERADO</v>
      </c>
      <c r="M19" s="152">
        <v>0.6</v>
      </c>
      <c r="N19" s="137">
        <v>2</v>
      </c>
      <c r="O19" s="134" t="str">
        <f t="shared" si="10"/>
        <v>MODERADA</v>
      </c>
      <c r="P19" s="170" t="str">
        <f t="shared" ref="P19" si="24">IF(Q19=0,"",IF(Q19&lt;=25%,"PREVENTIVO%",IF(AND(Q19&lt;=15%),"DETECTIVO",IF(AND(Q19&lt;=10%),"CORRECTIVO",""))))</f>
        <v>PREVENTIVO%</v>
      </c>
      <c r="Q19" s="166">
        <v>0.25</v>
      </c>
      <c r="R19" s="132" t="s">
        <v>212</v>
      </c>
      <c r="S19" s="134" t="s">
        <v>148</v>
      </c>
      <c r="T19" s="170" t="str">
        <f t="shared" si="4"/>
        <v>15%</v>
      </c>
      <c r="U19" s="134" t="s">
        <v>110</v>
      </c>
      <c r="V19" s="134" t="s">
        <v>149</v>
      </c>
      <c r="W19" s="134" t="s">
        <v>150</v>
      </c>
      <c r="X19" s="136" t="str">
        <f t="shared" si="12"/>
        <v>BAJA</v>
      </c>
      <c r="Y19" s="152">
        <v>0.4</v>
      </c>
      <c r="Z19" s="136" t="str">
        <f t="shared" ref="Z19" si="25">IF(AA19=0,"",IF(AND(AA19&lt;=20%),"LEVE",IF(AND(AA19&lt;=40%),"MENOR",IF(AND(AA19&lt;=60%),"MODERADO",IF(AND(AA19&lt;=80%),"MAYOR",IF(AND(AA19&lt;=100%),"CATASTROFICO",""))))))</f>
        <v>MODERADO</v>
      </c>
      <c r="AA19" s="152">
        <v>0.6</v>
      </c>
      <c r="AB19" s="137">
        <v>2</v>
      </c>
      <c r="AC19" s="134" t="str">
        <f t="shared" si="14"/>
        <v>MODERADA</v>
      </c>
      <c r="AD19" s="132" t="s">
        <v>213</v>
      </c>
      <c r="AE19" s="132" t="s">
        <v>131</v>
      </c>
      <c r="AF19" s="132" t="s">
        <v>214</v>
      </c>
      <c r="AG19" s="142" t="s">
        <v>215</v>
      </c>
      <c r="AH19" s="139" t="s">
        <v>216</v>
      </c>
      <c r="AI19" s="139" t="s">
        <v>217</v>
      </c>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row>
    <row r="20" spans="1:64" s="140" customFormat="1" ht="174" hidden="1" customHeight="1" x14ac:dyDescent="0.25">
      <c r="A20" s="173" t="s">
        <v>126</v>
      </c>
      <c r="B20" s="132" t="s">
        <v>218</v>
      </c>
      <c r="C20" s="132" t="s">
        <v>219</v>
      </c>
      <c r="D20" s="132">
        <v>9</v>
      </c>
      <c r="E20" s="133" t="s">
        <v>220</v>
      </c>
      <c r="F20" s="134" t="s">
        <v>143</v>
      </c>
      <c r="G20" s="132" t="s">
        <v>221</v>
      </c>
      <c r="H20" s="132" t="s">
        <v>222</v>
      </c>
      <c r="I20" s="132" t="s">
        <v>223</v>
      </c>
      <c r="J20" s="136" t="str">
        <f t="shared" si="0"/>
        <v>BAJA</v>
      </c>
      <c r="K20" s="152">
        <v>0.4</v>
      </c>
      <c r="L20" s="136" t="str">
        <f t="shared" si="1"/>
        <v>MENOR</v>
      </c>
      <c r="M20" s="152">
        <v>0.4</v>
      </c>
      <c r="N20" s="137">
        <v>2</v>
      </c>
      <c r="O20" s="134" t="str">
        <f t="shared" si="2"/>
        <v>MODERADA</v>
      </c>
      <c r="P20" s="170" t="str">
        <f t="shared" si="11"/>
        <v>PREVENTIVO%</v>
      </c>
      <c r="Q20" s="166">
        <v>0.25</v>
      </c>
      <c r="R20" s="132" t="s">
        <v>224</v>
      </c>
      <c r="S20" s="134" t="s">
        <v>148</v>
      </c>
      <c r="T20" s="170" t="str">
        <f t="shared" si="4"/>
        <v>15%</v>
      </c>
      <c r="U20" s="134" t="s">
        <v>110</v>
      </c>
      <c r="V20" s="134" t="s">
        <v>149</v>
      </c>
      <c r="W20" s="134" t="s">
        <v>150</v>
      </c>
      <c r="X20" s="136" t="str">
        <f t="shared" ref="X20" si="26">IF(Y20=0,"",IF(AND(Y20&lt;=20%),"MUY BAJA",IF(AND(Y20&lt;=40%),"BAJA",IF(AND(Y20&lt;=60%),"MEDIA",IF(AND(Y20&lt;=80%),"ALTA",IF(AND(Y20&lt;=100%),"MUY ALTA",""))))))</f>
        <v>MUY BAJA</v>
      </c>
      <c r="Y20" s="152">
        <v>0.2</v>
      </c>
      <c r="Z20" s="136" t="str">
        <f t="shared" ref="Z20" si="27">IF(AA20=0,"",IF(AND(AA20&lt;=20%),"LEVE",IF(AND(AA20&lt;=40%),"MENOR",IF(AND(AA20&lt;=60%),"MODERADO",IF(AND(AA20&lt;=80%),"MAYOR",IF(AND(AA20&lt;=100%),"CATASTROFICO",""))))))</f>
        <v>MENOR</v>
      </c>
      <c r="AA20" s="152">
        <v>0.4</v>
      </c>
      <c r="AB20" s="137">
        <v>1</v>
      </c>
      <c r="AC20" s="134" t="str">
        <f t="shared" ref="AC20" si="28">IF(AB20=0,"",IF(AB20&lt;=1,"BAJA",IF(AND(AB20&lt;=2),"MODERADA",IF(AND(AB20&lt;=3),"ALTA",IF(AND(AB20&lt;=4),"EXTREMA","")))))</f>
        <v>BAJA</v>
      </c>
      <c r="AD20" s="132" t="s">
        <v>225</v>
      </c>
      <c r="AE20" s="132" t="s">
        <v>226</v>
      </c>
      <c r="AF20" s="132" t="s">
        <v>227</v>
      </c>
      <c r="AG20" s="132" t="s">
        <v>228</v>
      </c>
      <c r="AH20" s="139" t="s">
        <v>229</v>
      </c>
      <c r="AI20" s="139" t="s">
        <v>230</v>
      </c>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row>
    <row r="21" spans="1:64" s="140" customFormat="1" ht="138" hidden="1" customHeight="1" x14ac:dyDescent="0.25">
      <c r="A21" s="173" t="s">
        <v>126</v>
      </c>
      <c r="B21" s="132" t="s">
        <v>218</v>
      </c>
      <c r="C21" s="132" t="s">
        <v>219</v>
      </c>
      <c r="D21" s="132">
        <v>10</v>
      </c>
      <c r="E21" s="133" t="s">
        <v>231</v>
      </c>
      <c r="F21" s="134" t="s">
        <v>143</v>
      </c>
      <c r="G21" s="132" t="s">
        <v>232</v>
      </c>
      <c r="H21" s="132" t="s">
        <v>233</v>
      </c>
      <c r="I21" s="132" t="s">
        <v>234</v>
      </c>
      <c r="J21" s="136" t="str">
        <f t="shared" ref="J21" si="29">IF(K21=0,"",IF(AND(K21&lt;=20%),"MUY BAJA",IF(AND(K21&lt;=40%),"BAJA",IF(AND(K21&lt;=60%),"MEDIA",IF(AND(K21&lt;=80%),"ALTA",IF(AND(K21&lt;=100%),"MUY ALTA",""))))))</f>
        <v>MEDIA</v>
      </c>
      <c r="K21" s="152">
        <v>0.6</v>
      </c>
      <c r="L21" s="136" t="str">
        <f t="shared" ref="L21" si="30">IF(M21=0,"",IF(AND(M21&lt;=20%),"LEVE",IF(AND(M21&lt;=40%),"MENOR",IF(AND(M21&lt;=60%),"MODERADO",IF(AND(M21&lt;=80%),"MAYOR",IF(AND(M21&lt;=100%),"CATASTROFICO",""))))))</f>
        <v>MENOR</v>
      </c>
      <c r="M21" s="152">
        <v>0.4</v>
      </c>
      <c r="N21" s="137">
        <v>2</v>
      </c>
      <c r="O21" s="134" t="str">
        <f t="shared" ref="O21" si="31">IF(N21=0,"",IF(N21&lt;=1,"BAJA",IF(AND(N21&lt;=2),"MODERADA",IF(AND(N21&lt;=3),"ALTA",IF(AND(N21&lt;=4),"EXTREMA","")))))</f>
        <v>MODERADA</v>
      </c>
      <c r="P21" s="170" t="str">
        <f t="shared" si="11"/>
        <v>PREVENTIVO%</v>
      </c>
      <c r="Q21" s="166">
        <v>0.25</v>
      </c>
      <c r="R21" s="132" t="s">
        <v>235</v>
      </c>
      <c r="S21" s="134" t="s">
        <v>148</v>
      </c>
      <c r="T21" s="170" t="str">
        <f t="shared" si="4"/>
        <v>15%</v>
      </c>
      <c r="U21" s="134" t="s">
        <v>110</v>
      </c>
      <c r="V21" s="134" t="s">
        <v>149</v>
      </c>
      <c r="W21" s="134" t="s">
        <v>150</v>
      </c>
      <c r="X21" s="136" t="str">
        <f t="shared" ref="X21" si="32">IF(Y21=0,"",IF(AND(Y21&lt;=20%),"MUY BAJA",IF(AND(Y21&lt;=40%),"BAJA",IF(AND(Y21&lt;=60%),"MEDIA",IF(AND(Y21&lt;=80%),"ALTA",IF(AND(Y21&lt;=100%),"MUY ALTA",""))))))</f>
        <v>BAJA</v>
      </c>
      <c r="Y21" s="152">
        <v>0.4</v>
      </c>
      <c r="Z21" s="136" t="str">
        <f t="shared" ref="Z21" si="33">IF(AA21=0,"",IF(AND(AA21&lt;=20%),"LEVE",IF(AND(AA21&lt;=40%),"MENOR",IF(AND(AA21&lt;=60%),"MODERADO",IF(AND(AA21&lt;=80%),"MAYOR",IF(AND(AA21&lt;=100%),"CATASTROFICO",""))))))</f>
        <v>MENOR</v>
      </c>
      <c r="AA21" s="152">
        <v>0.4</v>
      </c>
      <c r="AB21" s="137">
        <v>2</v>
      </c>
      <c r="AC21" s="134" t="str">
        <f t="shared" ref="AC21" si="34">IF(AB21=0,"",IF(AB21&lt;=1,"BAJA",IF(AND(AB21&lt;=2),"MODERADA",IF(AND(AB21&lt;=3),"ALTA",IF(AND(AB21&lt;=4),"EXTREMA","")))))</f>
        <v>MODERADA</v>
      </c>
      <c r="AD21" s="132" t="s">
        <v>236</v>
      </c>
      <c r="AE21" s="132" t="s">
        <v>226</v>
      </c>
      <c r="AF21" s="132" t="s">
        <v>237</v>
      </c>
      <c r="AG21" s="132" t="s">
        <v>228</v>
      </c>
      <c r="AH21" s="139" t="s">
        <v>238</v>
      </c>
      <c r="AI21" s="139" t="s">
        <v>239</v>
      </c>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row>
    <row r="22" spans="1:64" s="140" customFormat="1" ht="168.75" hidden="1" customHeight="1" x14ac:dyDescent="0.25">
      <c r="A22" s="197" t="s">
        <v>126</v>
      </c>
      <c r="B22" s="132" t="s">
        <v>242</v>
      </c>
      <c r="C22" s="132" t="s">
        <v>219</v>
      </c>
      <c r="D22" s="132">
        <v>11</v>
      </c>
      <c r="E22" s="133" t="s">
        <v>243</v>
      </c>
      <c r="F22" s="134" t="s">
        <v>143</v>
      </c>
      <c r="G22" s="132" t="s">
        <v>244</v>
      </c>
      <c r="H22" s="132" t="s">
        <v>245</v>
      </c>
      <c r="I22" s="132" t="s">
        <v>246</v>
      </c>
      <c r="J22" s="136" t="str">
        <f>IF(K22=0,"",IF(AND(K22&lt;=20%),"MUY BAJA",IF(AND(K22&lt;=40%),"BAJA",IF(AND(K22&lt;=60%),"MEDIA",IF(AND(K22&lt;=80%),"ALTA",IF(AND(K22&lt;=100%),"MUY ALTA",""))))))</f>
        <v>ALTA</v>
      </c>
      <c r="K22" s="152">
        <v>0.8</v>
      </c>
      <c r="L22" s="136" t="s">
        <v>29</v>
      </c>
      <c r="M22" s="152">
        <v>0.8</v>
      </c>
      <c r="N22" s="137">
        <v>3</v>
      </c>
      <c r="O22" s="134" t="str">
        <f>IF(N22=0,"",IF(N22&lt;=1,"BAJA",IF(AND(N22&lt;=2),"MODERADA",IF(AND(N22&lt;=3),"ALTA",IF(AND(N22&lt;=4),"EXTREMA","")))))</f>
        <v>ALTA</v>
      </c>
      <c r="P22" s="170" t="str">
        <f t="shared" si="11"/>
        <v>PREVENTIVO%</v>
      </c>
      <c r="Q22" s="166">
        <v>0.25</v>
      </c>
      <c r="R22" s="132" t="s">
        <v>247</v>
      </c>
      <c r="S22" s="134" t="s">
        <v>148</v>
      </c>
      <c r="T22" s="170" t="str">
        <f t="shared" si="4"/>
        <v>15%</v>
      </c>
      <c r="U22" s="134" t="s">
        <v>110</v>
      </c>
      <c r="V22" s="134" t="s">
        <v>149</v>
      </c>
      <c r="W22" s="134" t="s">
        <v>150</v>
      </c>
      <c r="X22" s="136" t="s">
        <v>37</v>
      </c>
      <c r="Y22" s="137">
        <f>IF(X22='[1]Escalas de Valoración'!$C$10,'[1]Escalas de Valoración'!$D$10,IF(X22='[1]Escalas de Valoración'!$C$11,'[1]Escalas de Valoración'!$D$11,IF(X22='[1]Escalas de Valoración'!$C$12,'[1]Escalas de Valoración'!$D$12,IF(X22='[1]Escalas de Valoración'!$C$13,'[1]Escalas de Valoración'!$D$13,IF(X22='[1]Escalas de Valoración'!$C$14,'[1]Escalas de Valoración'!$D$14,)))))</f>
        <v>0</v>
      </c>
      <c r="Z22" s="136" t="s">
        <v>28</v>
      </c>
      <c r="AA22" s="137">
        <f>IF(Z22='[1]Escalas de Valoración'!$E$8,'[1]Escalas de Valoración'!$E$9,IF(Z22='[1]Escalas de Valoración'!$F$8,'[1]Escalas de Valoración'!$F$9,IF(Z22='[1]Escalas de Valoración'!$G$8,'[1]Escalas de Valoración'!$G$9,IF(Z22='[1]Escalas de Valoración'!$H$8,'[1]Escalas de Valoración'!$H$9,IF(Z22='[1]Escalas de Valoración'!$I$8,'[1]Escalas de Valoración'!$I$9,)))))</f>
        <v>3</v>
      </c>
      <c r="AB22" s="137">
        <f t="shared" ref="AB22:AB23" si="35">Y22+AA22</f>
        <v>3</v>
      </c>
      <c r="AC22" s="134" t="str">
        <f>IF(AB22=0,"",IF(AB22&lt;=3,"BAJA",IF(AND(AB22&lt;=5),"MODERADA",IF(AND(AB22&lt;=7),"ALTA",IF(AB22&lt;=10,"EXTREMA","")))))</f>
        <v>BAJA</v>
      </c>
      <c r="AD22" s="132" t="s">
        <v>248</v>
      </c>
      <c r="AE22" s="132" t="s">
        <v>131</v>
      </c>
      <c r="AF22" s="132" t="s">
        <v>249</v>
      </c>
      <c r="AG22" s="132" t="s">
        <v>250</v>
      </c>
      <c r="AH22" s="139" t="s">
        <v>251</v>
      </c>
      <c r="AI22" s="139" t="s">
        <v>252</v>
      </c>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row>
    <row r="23" spans="1:64" s="140" customFormat="1" ht="231" hidden="1" customHeight="1" x14ac:dyDescent="0.25">
      <c r="A23" s="191" t="s">
        <v>126</v>
      </c>
      <c r="B23" s="132" t="s">
        <v>242</v>
      </c>
      <c r="C23" s="132" t="s">
        <v>219</v>
      </c>
      <c r="D23" s="132">
        <v>12</v>
      </c>
      <c r="E23" s="192" t="s">
        <v>253</v>
      </c>
      <c r="F23" s="193" t="s">
        <v>143</v>
      </c>
      <c r="G23" s="132" t="s">
        <v>254</v>
      </c>
      <c r="H23" s="192" t="s">
        <v>255</v>
      </c>
      <c r="I23" s="192" t="s">
        <v>256</v>
      </c>
      <c r="J23" s="194" t="str">
        <f>IF(K22=0,"",IF(AND(K22&lt;=20%),"MUY BAJA",IF(AND(K22&lt;=40%),"BAJA",IF(AND(K22&lt;=60%),"MEDIA",IF(AND(K22&lt;=80%),"ALTA",IF(AND(K22&lt;=100%),"MUY ALTA",""))))))</f>
        <v>ALTA</v>
      </c>
      <c r="K23" s="152">
        <v>0.8</v>
      </c>
      <c r="L23" s="194" t="s">
        <v>30</v>
      </c>
      <c r="M23" s="152">
        <v>0.8</v>
      </c>
      <c r="N23" s="137">
        <v>3</v>
      </c>
      <c r="O23" s="193" t="str">
        <f>IF(N23=0,"",IF(N23&lt;=1,"BAJA",IF(AND(N23&lt;=2),"MODERADA",IF(AND(N23&lt;=3),"ALTA",IF(AND(N23&lt;=4),"EXTREMA","")))))</f>
        <v>ALTA</v>
      </c>
      <c r="P23" s="170" t="str">
        <f t="shared" si="11"/>
        <v>PREVENTIVO%</v>
      </c>
      <c r="Q23" s="166">
        <v>0.25</v>
      </c>
      <c r="R23" s="153" t="s">
        <v>257</v>
      </c>
      <c r="S23" s="147" t="s">
        <v>130</v>
      </c>
      <c r="T23" s="170" t="str">
        <f t="shared" si="4"/>
        <v>25%</v>
      </c>
      <c r="U23" s="147" t="s">
        <v>110</v>
      </c>
      <c r="V23" s="193" t="s">
        <v>149</v>
      </c>
      <c r="W23" s="193" t="s">
        <v>150</v>
      </c>
      <c r="X23" s="154" t="s">
        <v>37</v>
      </c>
      <c r="Y23" s="137">
        <f>IF(X23='[1]Escalas de Valoración'!$C$10,'[1]Escalas de Valoración'!$D$10,IF(X23='[1]Escalas de Valoración'!$C$11,'[1]Escalas de Valoración'!$D$11,IF(X23='[1]Escalas de Valoración'!$C$12,'[1]Escalas de Valoración'!$D$12,IF(X23='[1]Escalas de Valoración'!$C$13,'[1]Escalas de Valoración'!$D$13,IF(X23='[1]Escalas de Valoración'!$C$14,'[1]Escalas de Valoración'!$D$14,)))))</f>
        <v>0</v>
      </c>
      <c r="Z23" s="154" t="s">
        <v>30</v>
      </c>
      <c r="AA23" s="137">
        <f>IF(Z23='[1]Escalas de Valoración'!$E$8,'[1]Escalas de Valoración'!$E$9,IF(Z23='[1]Escalas de Valoración'!$F$8,'[1]Escalas de Valoración'!$F$9,IF(Z23='[1]Escalas de Valoración'!$G$8,'[1]Escalas de Valoración'!$G$9,IF(Z23='[1]Escalas de Valoración'!$H$8,'[1]Escalas de Valoración'!$H$9,IF(Z23='[1]Escalas de Valoración'!$I$8,'[1]Escalas de Valoración'!$I$9,)))))</f>
        <v>5</v>
      </c>
      <c r="AB23" s="137">
        <f t="shared" si="35"/>
        <v>5</v>
      </c>
      <c r="AC23" s="193" t="str">
        <f>IF(AB23=0,"",IF(AB23&lt;=3,"BAJA",IF(AND(AB23&lt;=5),"MODERADA",IF(AND(AB23&lt;=7),"ALTA",IF(AB23&lt;=10,"EXTREMA","")))))</f>
        <v>MODERADA</v>
      </c>
      <c r="AD23" s="192" t="s">
        <v>258</v>
      </c>
      <c r="AE23" s="192" t="s">
        <v>131</v>
      </c>
      <c r="AF23" s="192" t="s">
        <v>259</v>
      </c>
      <c r="AG23" s="192" t="s">
        <v>250</v>
      </c>
      <c r="AH23" s="190" t="s">
        <v>260</v>
      </c>
      <c r="AI23" s="190" t="s">
        <v>261</v>
      </c>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row>
    <row r="24" spans="1:64" s="140" customFormat="1" ht="231" hidden="1" customHeight="1" x14ac:dyDescent="0.25">
      <c r="A24" s="173" t="s">
        <v>126</v>
      </c>
      <c r="B24" s="132" t="s">
        <v>242</v>
      </c>
      <c r="C24" s="132" t="s">
        <v>219</v>
      </c>
      <c r="D24" s="132">
        <v>13</v>
      </c>
      <c r="E24" s="133" t="s">
        <v>264</v>
      </c>
      <c r="F24" s="134" t="s">
        <v>143</v>
      </c>
      <c r="G24" s="132" t="s">
        <v>265</v>
      </c>
      <c r="H24" s="132" t="s">
        <v>266</v>
      </c>
      <c r="I24" s="132" t="s">
        <v>267</v>
      </c>
      <c r="J24" s="136" t="str">
        <f t="shared" ref="J24" si="36">IF(K24=0,"",IF(AND(K24&lt;=20%),"MUY BAJA",IF(AND(K24&lt;=40%),"BAJA",IF(AND(K24&lt;=60%),"MEDIA",IF(AND(K24&lt;=80%),"ALTA",IF(AND(K24&lt;=100%),"MUY ALTA",""))))))</f>
        <v>MEDIA</v>
      </c>
      <c r="K24" s="155">
        <v>0.6</v>
      </c>
      <c r="L24" s="136" t="s">
        <v>30</v>
      </c>
      <c r="M24" s="155">
        <v>1</v>
      </c>
      <c r="N24" s="137">
        <v>4</v>
      </c>
      <c r="O24" s="134" t="str">
        <f t="shared" ref="O24" si="37">IF(N24=0,"",IF(N24&lt;=1,"BAJA",IF(AND(N24&lt;=2),"MODERADA",IF(AND(N24&lt;=3),"ALTA",IF(AND(N24&lt;=4),"EXTREMA","")))))</f>
        <v>EXTREMA</v>
      </c>
      <c r="P24" s="170" t="str">
        <f t="shared" ref="P24:P27" si="38">IF(Q24=0,"",IF(Q24&lt;=25%,"PREVENTIVO%",IF(AND(Q24&lt;=15%),"DETECTIVO",IF(AND(Q24&lt;=10%),"CORRECTIVO",""))))</f>
        <v>PREVENTIVO%</v>
      </c>
      <c r="Q24" s="166">
        <v>0.25</v>
      </c>
      <c r="R24" s="132" t="s">
        <v>268</v>
      </c>
      <c r="S24" s="134" t="s">
        <v>148</v>
      </c>
      <c r="T24" s="170" t="str">
        <f t="shared" ref="T24:T26" si="39">IF(S24=0,"",IF(S24&lt;="AUTOMATICO","25%",IF(AND(S24&lt;="MANUAL"),"15%","")))</f>
        <v>15%</v>
      </c>
      <c r="U24" s="134" t="s">
        <v>110</v>
      </c>
      <c r="V24" s="134" t="s">
        <v>181</v>
      </c>
      <c r="W24" s="134" t="s">
        <v>150</v>
      </c>
      <c r="X24" s="154" t="s">
        <v>37</v>
      </c>
      <c r="Y24" s="137">
        <f>IF(X24='[1]Escalas de Valoración'!$C$10,'[1]Escalas de Valoración'!$D$10,IF(X24='[1]Escalas de Valoración'!$C$11,'[1]Escalas de Valoración'!$D$11,IF(X24='[1]Escalas de Valoración'!$C$12,'[1]Escalas de Valoración'!$D$12,IF(X24='[1]Escalas de Valoración'!$C$13,'[1]Escalas de Valoración'!$D$13,IF(X24='[1]Escalas de Valoración'!$C$14,'[1]Escalas de Valoración'!$D$14,)))))</f>
        <v>0</v>
      </c>
      <c r="Z24" s="154" t="s">
        <v>30</v>
      </c>
      <c r="AA24" s="137">
        <f>IF(Z24='[1]Escalas de Valoración'!$E$8,'[1]Escalas de Valoración'!$E$9,IF(Z24='[1]Escalas de Valoración'!$F$8,'[1]Escalas de Valoración'!$F$9,IF(Z24='[1]Escalas de Valoración'!$G$8,'[1]Escalas de Valoración'!$G$9,IF(Z24='[1]Escalas de Valoración'!$H$8,'[1]Escalas de Valoración'!$H$9,IF(Z24='[1]Escalas de Valoración'!$I$8,'[1]Escalas de Valoración'!$I$9,)))))</f>
        <v>5</v>
      </c>
      <c r="AB24" s="137">
        <f t="shared" ref="AB24" si="40">Y24+AA24</f>
        <v>5</v>
      </c>
      <c r="AC24" s="134" t="str">
        <f>IF(AB24=0,"",IF(AB24&lt;=3,"BAJA",IF(AND(AB24&lt;=5),"MODERADA",IF(AND(AB24&lt;=7),"ALTA",IF(AB24&lt;=10,"EXTREMA","")))))</f>
        <v>MODERADA</v>
      </c>
      <c r="AD24" s="132" t="s">
        <v>269</v>
      </c>
      <c r="AE24" s="132" t="s">
        <v>204</v>
      </c>
      <c r="AF24" s="132" t="s">
        <v>270</v>
      </c>
      <c r="AG24" s="132" t="s">
        <v>250</v>
      </c>
      <c r="AH24" s="139" t="s">
        <v>271</v>
      </c>
      <c r="AI24" s="139" t="s">
        <v>272</v>
      </c>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row>
    <row r="25" spans="1:64" s="140" customFormat="1" ht="190.5" hidden="1" customHeight="1" x14ac:dyDescent="0.25">
      <c r="A25" s="173" t="s">
        <v>126</v>
      </c>
      <c r="B25" s="132" t="s">
        <v>274</v>
      </c>
      <c r="C25" s="132" t="s">
        <v>141</v>
      </c>
      <c r="D25" s="132">
        <v>14</v>
      </c>
      <c r="E25" s="133" t="s">
        <v>275</v>
      </c>
      <c r="F25" s="134" t="s">
        <v>143</v>
      </c>
      <c r="G25" s="132" t="s">
        <v>276</v>
      </c>
      <c r="H25" s="132" t="s">
        <v>277</v>
      </c>
      <c r="I25" s="132" t="s">
        <v>278</v>
      </c>
      <c r="J25" s="136" t="str">
        <f t="shared" ref="J25" si="41">IF(K25=0,"",IF(AND(K25&lt;=20%),"MUY BAJA",IF(AND(K25&lt;=40%),"BAJA",IF(AND(K25&lt;=60%),"MEDIA",IF(AND(K25&lt;=80%),"ALTA",IF(AND(K25&lt;=100%),"MUY ALTA",""))))))</f>
        <v>MEDIA</v>
      </c>
      <c r="K25" s="155">
        <v>0.6</v>
      </c>
      <c r="L25" s="136" t="s">
        <v>29</v>
      </c>
      <c r="M25" s="155">
        <v>0.8</v>
      </c>
      <c r="N25" s="137">
        <v>3</v>
      </c>
      <c r="O25" s="134" t="str">
        <f t="shared" ref="O25" si="42">IF(N25=0,"",IF(N25&lt;=1,"BAJA",IF(AND(N25&lt;=2),"MODERADA",IF(AND(N25&lt;=3),"ALTA",IF(AND(N25&lt;=4),"EXTREMA","")))))</f>
        <v>ALTA</v>
      </c>
      <c r="P25" s="170" t="str">
        <f t="shared" ref="P25" si="43">IF(Q25=0,"",IF(Q25&lt;=25%,"PREVENTIVO%",IF(AND(Q25&lt;=15%),"DETECTIVO",IF(AND(Q25&lt;=10%),"CORRECTIVO",""))))</f>
        <v>PREVENTIVO%</v>
      </c>
      <c r="Q25" s="166">
        <v>0.25</v>
      </c>
      <c r="R25" s="132" t="s">
        <v>279</v>
      </c>
      <c r="S25" s="134" t="s">
        <v>148</v>
      </c>
      <c r="T25" s="170" t="str">
        <f t="shared" si="39"/>
        <v>15%</v>
      </c>
      <c r="U25" s="134" t="s">
        <v>110</v>
      </c>
      <c r="V25" s="134" t="s">
        <v>149</v>
      </c>
      <c r="W25" s="134" t="s">
        <v>150</v>
      </c>
      <c r="X25" s="136" t="str">
        <f t="shared" ref="X25" si="44">IF(Y25=0,"",IF(AND(Y25&lt;=20%),"MUY BAJA",IF(AND(Y25&lt;=40%),"BAJA",IF(AND(Y25&lt;=60%),"MEDIA",IF(AND(Y25&lt;=80%),"ALTA",IF(AND(Y25&lt;=100%),"MUY ALTA",""))))))</f>
        <v>BAJA</v>
      </c>
      <c r="Y25" s="155">
        <v>0.4</v>
      </c>
      <c r="Z25" s="136" t="s">
        <v>29</v>
      </c>
      <c r="AA25" s="155">
        <v>0.8</v>
      </c>
      <c r="AB25" s="137">
        <v>3</v>
      </c>
      <c r="AC25" s="134" t="str">
        <f t="shared" ref="AC25" si="45">IF(AB25=0,"",IF(AB25&lt;=1,"BAJA",IF(AND(AB25&lt;=2),"MODERADA",IF(AND(AB25&lt;=3),"ALTA",IF(AND(AB25&lt;=4),"EXTREMA","")))))</f>
        <v>ALTA</v>
      </c>
      <c r="AD25" s="132" t="s">
        <v>280</v>
      </c>
      <c r="AE25" s="132" t="s">
        <v>139</v>
      </c>
      <c r="AF25" s="132" t="s">
        <v>281</v>
      </c>
      <c r="AG25" s="132" t="s">
        <v>282</v>
      </c>
      <c r="AH25" s="132" t="s">
        <v>283</v>
      </c>
      <c r="AI25" s="132" t="s">
        <v>284</v>
      </c>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row>
    <row r="26" spans="1:64" s="140" customFormat="1" ht="231" hidden="1" customHeight="1" x14ac:dyDescent="0.25">
      <c r="A26" s="173" t="s">
        <v>126</v>
      </c>
      <c r="B26" s="132" t="s">
        <v>274</v>
      </c>
      <c r="C26" s="132" t="s">
        <v>141</v>
      </c>
      <c r="D26" s="132">
        <v>15</v>
      </c>
      <c r="E26" s="133" t="s">
        <v>285</v>
      </c>
      <c r="F26" s="134" t="s">
        <v>143</v>
      </c>
      <c r="G26" s="132" t="s">
        <v>286</v>
      </c>
      <c r="H26" s="132" t="s">
        <v>287</v>
      </c>
      <c r="I26" s="132" t="s">
        <v>288</v>
      </c>
      <c r="J26" s="136" t="str">
        <f t="shared" ref="J26" si="46">IF(K26=0,"",IF(AND(K26&lt;=20%),"MUY BAJA",IF(AND(K26&lt;=40%),"BAJA",IF(AND(K26&lt;=60%),"MEDIA",IF(AND(K26&lt;=80%),"ALTA",IF(AND(K26&lt;=100%),"MUY ALTA",""))))))</f>
        <v>MEDIA</v>
      </c>
      <c r="K26" s="155">
        <v>0.6</v>
      </c>
      <c r="L26" s="136" t="s">
        <v>29</v>
      </c>
      <c r="M26" s="155">
        <v>0.8</v>
      </c>
      <c r="N26" s="137">
        <v>3</v>
      </c>
      <c r="O26" s="134" t="str">
        <f t="shared" ref="O26" si="47">IF(N26=0,"",IF(N26&lt;=1,"BAJA",IF(AND(N26&lt;=2),"MODERADA",IF(AND(N26&lt;=3),"ALTA",IF(AND(N26&lt;=4),"EXTREMA","")))))</f>
        <v>ALTA</v>
      </c>
      <c r="P26" s="170" t="str">
        <f t="shared" si="38"/>
        <v>PREVENTIVO%</v>
      </c>
      <c r="Q26" s="166">
        <v>0.25</v>
      </c>
      <c r="R26" s="132" t="s">
        <v>289</v>
      </c>
      <c r="S26" s="134" t="s">
        <v>148</v>
      </c>
      <c r="T26" s="170" t="str">
        <f t="shared" si="39"/>
        <v>15%</v>
      </c>
      <c r="U26" s="134" t="s">
        <v>110</v>
      </c>
      <c r="V26" s="134" t="s">
        <v>149</v>
      </c>
      <c r="W26" s="134" t="s">
        <v>150</v>
      </c>
      <c r="X26" s="136" t="str">
        <f t="shared" ref="X26" si="48">IF(Y26=0,"",IF(AND(Y26&lt;=20%),"MUY BAJA",IF(AND(Y26&lt;=40%),"BAJA",IF(AND(Y26&lt;=60%),"MEDIA",IF(AND(Y26&lt;=80%),"ALTA",IF(AND(Y26&lt;=100%),"MUY ALTA",""))))))</f>
        <v>BAJA</v>
      </c>
      <c r="Y26" s="155">
        <v>0.4</v>
      </c>
      <c r="Z26" s="136" t="s">
        <v>29</v>
      </c>
      <c r="AA26" s="155">
        <v>0.8</v>
      </c>
      <c r="AB26" s="137">
        <v>3</v>
      </c>
      <c r="AC26" s="134" t="str">
        <f t="shared" ref="AC26" si="49">IF(AB26=0,"",IF(AB26&lt;=1,"BAJA",IF(AND(AB26&lt;=2),"MODERADA",IF(AND(AB26&lt;=3),"ALTA",IF(AND(AB26&lt;=4),"EXTREMA","")))))</f>
        <v>ALTA</v>
      </c>
      <c r="AD26" s="132" t="s">
        <v>290</v>
      </c>
      <c r="AE26" s="132" t="s">
        <v>226</v>
      </c>
      <c r="AF26" s="132" t="s">
        <v>291</v>
      </c>
      <c r="AG26" s="132" t="s">
        <v>292</v>
      </c>
      <c r="AH26" s="132" t="s">
        <v>293</v>
      </c>
      <c r="AI26" s="132" t="s">
        <v>294</v>
      </c>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row>
    <row r="27" spans="1:64" s="140" customFormat="1" ht="146.25" hidden="1" customHeight="1" x14ac:dyDescent="0.25">
      <c r="A27" s="173" t="s">
        <v>295</v>
      </c>
      <c r="B27" s="132" t="s">
        <v>296</v>
      </c>
      <c r="C27" s="132" t="s">
        <v>219</v>
      </c>
      <c r="D27" s="132">
        <v>16</v>
      </c>
      <c r="E27" s="133" t="s">
        <v>297</v>
      </c>
      <c r="F27" s="134" t="s">
        <v>298</v>
      </c>
      <c r="G27" s="132" t="s">
        <v>299</v>
      </c>
      <c r="H27" s="132" t="s">
        <v>300</v>
      </c>
      <c r="I27" s="132" t="s">
        <v>301</v>
      </c>
      <c r="J27" s="136" t="str">
        <f>IF(K27=0,"",IF(AND(K27&lt;=20%),"MUY BAJA",IF(AND(K27&lt;=40%),"BAJA",IF(AND(K27&lt;=60%),"MEDIA",IF(AND(K27&lt;=80%),"ALTA",IF(AND(K27&lt;=100%),"MUY ALTA",""))))))</f>
        <v>MEDIA</v>
      </c>
      <c r="K27" s="152">
        <v>0.6</v>
      </c>
      <c r="L27" s="136" t="s">
        <v>29</v>
      </c>
      <c r="M27" s="152">
        <v>0.8</v>
      </c>
      <c r="N27" s="137">
        <v>3</v>
      </c>
      <c r="O27" s="134" t="str">
        <f>IF(N27=0,"",IF(N27&lt;=1,"BAJA",IF(AND(N27&lt;=2),"MODERADA",IF(AND(N27&lt;=3),"ALTA",IF(AND(N27&lt;=4),"EXTREMA","")))))</f>
        <v>ALTA</v>
      </c>
      <c r="P27" s="170" t="str">
        <f t="shared" si="38"/>
        <v>PREVENTIVO%</v>
      </c>
      <c r="Q27" s="166">
        <v>0.25</v>
      </c>
      <c r="R27" s="132" t="s">
        <v>302</v>
      </c>
      <c r="S27" s="134" t="s">
        <v>148</v>
      </c>
      <c r="T27" s="134"/>
      <c r="U27" s="134" t="s">
        <v>110</v>
      </c>
      <c r="V27" s="134" t="s">
        <v>181</v>
      </c>
      <c r="W27" s="134" t="s">
        <v>150</v>
      </c>
      <c r="X27" s="136" t="str">
        <f>IF(Y27=0,"",IF(AND(Y27&lt;=20%),"MUY BAJA",IF(AND(Y27&lt;=40%),"BAJA",IF(AND(Y27&lt;=60%),"MEDIA",IF(AND(Y27&lt;=80%),"ALTA",IF(AND(Y27&lt;=100%),"MUY ALTA",""))))))</f>
        <v>BAJA</v>
      </c>
      <c r="Y27" s="152">
        <v>0.4</v>
      </c>
      <c r="Z27" s="136" t="s">
        <v>29</v>
      </c>
      <c r="AA27" s="152">
        <v>0.8</v>
      </c>
      <c r="AB27" s="137">
        <v>3</v>
      </c>
      <c r="AC27" s="134" t="str">
        <f>IF(AB27=0,"",IF(AB27&lt;=1,"BAJA",IF(AND(AB27&lt;=2),"MODERADA",IF(AND(AB27&lt;=3),"ALTA",IF(AND(AB27&lt;=4),"EXTREMA","")))))</f>
        <v>ALTA</v>
      </c>
      <c r="AD27" s="132" t="s">
        <v>303</v>
      </c>
      <c r="AE27" s="132" t="s">
        <v>226</v>
      </c>
      <c r="AF27" s="132" t="s">
        <v>304</v>
      </c>
      <c r="AG27" s="132" t="s">
        <v>305</v>
      </c>
      <c r="AH27" s="139" t="s">
        <v>306</v>
      </c>
      <c r="AI27" s="139" t="s">
        <v>307</v>
      </c>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row>
    <row r="28" spans="1:64" s="140" customFormat="1" ht="153.75" hidden="1" customHeight="1" x14ac:dyDescent="0.25">
      <c r="A28" s="173" t="s">
        <v>308</v>
      </c>
      <c r="B28" s="132" t="s">
        <v>187</v>
      </c>
      <c r="C28" s="132" t="s">
        <v>141</v>
      </c>
      <c r="D28" s="132">
        <v>17</v>
      </c>
      <c r="E28" s="133" t="s">
        <v>309</v>
      </c>
      <c r="F28" s="134" t="s">
        <v>310</v>
      </c>
      <c r="G28" s="132" t="s">
        <v>311</v>
      </c>
      <c r="H28" s="132" t="s">
        <v>312</v>
      </c>
      <c r="I28" s="132" t="s">
        <v>313</v>
      </c>
      <c r="J28" s="136" t="s">
        <v>53</v>
      </c>
      <c r="K28" s="137">
        <f>IF(J28='[2]Escalas de Valoración'!$C$10,'[2]Escalas de Valoración'!$D$10,IF(J28='[2]Escalas de Valoración'!$C$11,'[2]Escalas de Valoración'!$D$11,IF(J28='[2]Escalas de Valoración'!$C$12,'[2]Escalas de Valoración'!$D$12,IF(J28='[2]Escalas de Valoración'!$C$13,'[2]Escalas de Valoración'!$D$13,IF(J28='[2]Escalas de Valoración'!$C$14,'[2]Escalas de Valoración'!$D$14,)))))</f>
        <v>3</v>
      </c>
      <c r="L28" s="136" t="s">
        <v>29</v>
      </c>
      <c r="M28" s="137">
        <f>IF(L28='[2]Escalas de Valoración'!$E$8,'[2]Escalas de Valoración'!$E$9,IF(L28='[2]Escalas de Valoración'!$F$8,'[2]Escalas de Valoración'!$F$9,IF(L28='[2]Escalas de Valoración'!$G$8,'[2]Escalas de Valoración'!$G$9,IF(L28='[2]Escalas de Valoración'!$H$8,'[2]Escalas de Valoración'!$H$9,IF(L28='[2]Escalas de Valoración'!$I$8,'[2]Escalas de Valoración'!$I$9,)))))</f>
        <v>4</v>
      </c>
      <c r="N28" s="137">
        <f t="shared" ref="N28" si="50">K28+M28</f>
        <v>7</v>
      </c>
      <c r="O28" s="134" t="str">
        <f>IF(N28=0,"",IF(N28&lt;=3,"BAJA",IF(AND(N28&lt;=5),"MODERADA",IF(AND(N28&lt;=7),"ALTA",IF(N28&lt;=10,"EXTREMA","")))))</f>
        <v>ALTA</v>
      </c>
      <c r="P28" s="134" t="s">
        <v>263</v>
      </c>
      <c r="Q28" s="134"/>
      <c r="R28" s="132" t="s">
        <v>314</v>
      </c>
      <c r="S28" s="134" t="s">
        <v>148</v>
      </c>
      <c r="T28" s="134"/>
      <c r="U28" s="134" t="s">
        <v>110</v>
      </c>
      <c r="V28" s="134" t="s">
        <v>149</v>
      </c>
      <c r="W28" s="134" t="s">
        <v>150</v>
      </c>
      <c r="X28" s="136" t="s">
        <v>50</v>
      </c>
      <c r="Y28" s="137">
        <f>IF(X28='[2]Escalas de Valoración'!$C$10,'[2]Escalas de Valoración'!$D$10,IF(X28='[2]Escalas de Valoración'!$C$11,'[2]Escalas de Valoración'!$D$11,IF(X28='[2]Escalas de Valoración'!$C$12,'[2]Escalas de Valoración'!$D$12,IF(X28='[2]Escalas de Valoración'!$C$13,'[2]Escalas de Valoración'!$D$13,IF(X28='[2]Escalas de Valoración'!$C$14,'[2]Escalas de Valoración'!$D$14,)))))</f>
        <v>2</v>
      </c>
      <c r="Z28" s="136" t="s">
        <v>28</v>
      </c>
      <c r="AA28" s="137">
        <f>IF(Z28='[2]Escalas de Valoración'!$E$8,'[2]Escalas de Valoración'!$E$9,IF(Z28='[2]Escalas de Valoración'!$F$8,'[2]Escalas de Valoración'!$F$9,IF(Z28='[2]Escalas de Valoración'!$G$8,'[2]Escalas de Valoración'!$G$9,IF(Z28='[2]Escalas de Valoración'!$H$8,'[2]Escalas de Valoración'!$H$9,IF(Z28='[2]Escalas de Valoración'!$I$8,'[2]Escalas de Valoración'!$I$9,)))))</f>
        <v>3</v>
      </c>
      <c r="AB28" s="137">
        <f>Y28+AA28</f>
        <v>5</v>
      </c>
      <c r="AC28" s="134" t="str">
        <f>IF(AB28=0,"",IF(AB28&lt;=3,"BAJA",IF(AND(AB28&lt;=5),"MODERADA",IF(AND(AB28&lt;=7),"ALTA",IF(AB28&lt;=10,"EXTREMA","")))))</f>
        <v>MODERADA</v>
      </c>
      <c r="AD28" s="132" t="s">
        <v>315</v>
      </c>
      <c r="AE28" s="142" t="s">
        <v>204</v>
      </c>
      <c r="AF28" s="132" t="s">
        <v>316</v>
      </c>
      <c r="AG28" s="142" t="s">
        <v>195</v>
      </c>
      <c r="AH28" s="139" t="s">
        <v>317</v>
      </c>
      <c r="AI28" s="139" t="s">
        <v>318</v>
      </c>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row>
    <row r="29" spans="1:64" s="140" customFormat="1" ht="109.5" hidden="1" customHeight="1" x14ac:dyDescent="0.25">
      <c r="A29" s="173" t="s">
        <v>308</v>
      </c>
      <c r="B29" s="132" t="s">
        <v>187</v>
      </c>
      <c r="C29" s="132" t="s">
        <v>141</v>
      </c>
      <c r="D29" s="132">
        <v>18</v>
      </c>
      <c r="E29" s="133" t="s">
        <v>319</v>
      </c>
      <c r="F29" s="134" t="s">
        <v>310</v>
      </c>
      <c r="G29" s="132" t="s">
        <v>320</v>
      </c>
      <c r="H29" s="132" t="s">
        <v>321</v>
      </c>
      <c r="I29" s="132" t="s">
        <v>322</v>
      </c>
      <c r="J29" s="136" t="s">
        <v>53</v>
      </c>
      <c r="K29" s="137">
        <f>IF(J29='[2]Escalas de Valoración'!$C$10,'[2]Escalas de Valoración'!$D$10,IF(J29='[2]Escalas de Valoración'!$C$11,'[2]Escalas de Valoración'!$D$11,IF(J29='[2]Escalas de Valoración'!$C$12,'[2]Escalas de Valoración'!$D$12,IF(J29='[2]Escalas de Valoración'!$C$13,'[2]Escalas de Valoración'!$D$13,IF(J29='[2]Escalas de Valoración'!$C$14,'[2]Escalas de Valoración'!$D$14,)))))</f>
        <v>3</v>
      </c>
      <c r="L29" s="136" t="s">
        <v>28</v>
      </c>
      <c r="M29" s="137">
        <f>IF(L29='[2]Escalas de Valoración'!$E$8,'[2]Escalas de Valoración'!$E$9,IF(L29='[2]Escalas de Valoración'!$F$8,'[2]Escalas de Valoración'!$F$9,IF(L29='[2]Escalas de Valoración'!$G$8,'[2]Escalas de Valoración'!$G$9,IF(L29='[2]Escalas de Valoración'!$H$8,'[2]Escalas de Valoración'!$H$9,IF(L29='[2]Escalas de Valoración'!$I$8,'[2]Escalas de Valoración'!$I$9,)))))</f>
        <v>3</v>
      </c>
      <c r="N29" s="137">
        <v>5</v>
      </c>
      <c r="O29" s="134" t="str">
        <f>IF(N29=0,"",IF(N29&lt;=3,"BAJA",IF(AND(N29&lt;=5),"MODERADA",IF(AND(N29&lt;=7),"ALTA",IF(N29&lt;=10,"EXTREMA","")))))</f>
        <v>MODERADA</v>
      </c>
      <c r="P29" s="134" t="s">
        <v>263</v>
      </c>
      <c r="Q29" s="134"/>
      <c r="R29" s="132" t="s">
        <v>323</v>
      </c>
      <c r="S29" s="134" t="s">
        <v>148</v>
      </c>
      <c r="T29" s="134"/>
      <c r="U29" s="134" t="s">
        <v>110</v>
      </c>
      <c r="V29" s="134" t="s">
        <v>181</v>
      </c>
      <c r="W29" s="134" t="s">
        <v>150</v>
      </c>
      <c r="X29" s="136" t="s">
        <v>74</v>
      </c>
      <c r="Y29" s="137">
        <f>IF(X29='[2]Escalas de Valoración'!$C$10,'[2]Escalas de Valoración'!$D$10,IF(X29='[2]Escalas de Valoración'!$C$11,'[2]Escalas de Valoración'!$D$11,IF(X29='[2]Escalas de Valoración'!$C$12,'[2]Escalas de Valoración'!$D$12,IF(X29='[2]Escalas de Valoración'!$C$13,'[2]Escalas de Valoración'!$D$13,IF(X29='[2]Escalas de Valoración'!$C$14,'[2]Escalas de Valoración'!$D$14,)))))</f>
        <v>1</v>
      </c>
      <c r="Z29" s="136" t="s">
        <v>27</v>
      </c>
      <c r="AA29" s="137">
        <f>IF(Z29='[2]Escalas de Valoración'!$E$8,'[2]Escalas de Valoración'!$E$9,IF(Z29='[2]Escalas de Valoración'!$F$8,'[2]Escalas de Valoración'!$F$9,IF(Z29='[2]Escalas de Valoración'!$G$8,'[2]Escalas de Valoración'!$G$9,IF(Z29='[2]Escalas de Valoración'!$H$8,'[2]Escalas de Valoración'!$H$9,IF(Z29='[2]Escalas de Valoración'!$I$8,'[2]Escalas de Valoración'!$I$9,)))))</f>
        <v>2</v>
      </c>
      <c r="AB29" s="137">
        <f>Y29+AA29</f>
        <v>3</v>
      </c>
      <c r="AC29" s="134" t="str">
        <f>IF(AB29=0,"",IF(AB29&lt;=3,"BAJA",IF(AND(AB29&lt;=5),"MODERADA",IF(AND(AB29&lt;=7),"ALTA",IF(AB29&lt;=10,"EXTREMA","")))))</f>
        <v>BAJA</v>
      </c>
      <c r="AD29" s="132" t="s">
        <v>324</v>
      </c>
      <c r="AE29" s="132" t="s">
        <v>204</v>
      </c>
      <c r="AF29" s="132" t="s">
        <v>325</v>
      </c>
      <c r="AG29" s="142" t="s">
        <v>195</v>
      </c>
      <c r="AH29" s="139" t="s">
        <v>326</v>
      </c>
      <c r="AI29" s="139" t="s">
        <v>327</v>
      </c>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row>
    <row r="30" spans="1:64" s="140" customFormat="1" ht="101.25" hidden="1" customHeight="1" x14ac:dyDescent="0.25">
      <c r="A30" s="186" t="s">
        <v>308</v>
      </c>
      <c r="B30" s="132" t="s">
        <v>187</v>
      </c>
      <c r="C30" s="132" t="s">
        <v>141</v>
      </c>
      <c r="D30" s="132">
        <v>19</v>
      </c>
      <c r="E30" s="133" t="s">
        <v>328</v>
      </c>
      <c r="F30" s="134" t="s">
        <v>310</v>
      </c>
      <c r="G30" s="132" t="s">
        <v>329</v>
      </c>
      <c r="H30" s="132" t="s">
        <v>330</v>
      </c>
      <c r="I30" s="132" t="s">
        <v>331</v>
      </c>
      <c r="J30" s="134" t="s">
        <v>56</v>
      </c>
      <c r="K30" s="137">
        <f>IF(J30='[2]Escalas de Valoración'!$C$10,'[2]Escalas de Valoración'!$D$10,IF(J30='[2]Escalas de Valoración'!$C$11,'[2]Escalas de Valoración'!$D$11,IF(J30='[2]Escalas de Valoración'!$C$12,'[2]Escalas de Valoración'!$D$12,IF(J30='[2]Escalas de Valoración'!$C$13,'[2]Escalas de Valoración'!$D$13,IF(J30='[2]Escalas de Valoración'!$C$14,'[2]Escalas de Valoración'!$D$14,)))))</f>
        <v>4</v>
      </c>
      <c r="L30" s="136" t="s">
        <v>30</v>
      </c>
      <c r="M30" s="137">
        <f>IF(L30='[2]Escalas de Valoración'!$E$8,'[2]Escalas de Valoración'!$E$9,IF(L30='[2]Escalas de Valoración'!$F$8,'[2]Escalas de Valoración'!$F$9,IF(L30='[2]Escalas de Valoración'!$G$8,'[2]Escalas de Valoración'!$G$9,IF(L30='[2]Escalas de Valoración'!$H$8,'[2]Escalas de Valoración'!$H$9,IF(L30='[2]Escalas de Valoración'!$I$8,'[2]Escalas de Valoración'!$I$9,)))))</f>
        <v>5</v>
      </c>
      <c r="N30" s="137">
        <f>K30+M30</f>
        <v>9</v>
      </c>
      <c r="O30" s="134" t="str">
        <f>IF(N30=0,"",IF(N30&lt;=3,"BAJA",IF(AND(N30&lt;=5),"MODERADA",IF(AND(N30&lt;=7),"ALTA",IF(N30&lt;=10,"EXTREMA","")))))</f>
        <v>EXTREMA</v>
      </c>
      <c r="P30" s="134" t="s">
        <v>263</v>
      </c>
      <c r="Q30" s="134"/>
      <c r="R30" s="132" t="s">
        <v>332</v>
      </c>
      <c r="S30" s="134" t="s">
        <v>148</v>
      </c>
      <c r="T30" s="134"/>
      <c r="U30" s="134" t="s">
        <v>110</v>
      </c>
      <c r="V30" s="134" t="s">
        <v>181</v>
      </c>
      <c r="W30" s="134" t="s">
        <v>333</v>
      </c>
      <c r="X30" s="187" t="s">
        <v>74</v>
      </c>
      <c r="Y30" s="137">
        <f>IF(X30='[2]Escalas de Valoración'!$C$10,'[2]Escalas de Valoración'!$D$10,IF(X30='[2]Escalas de Valoración'!$C$11,'[2]Escalas de Valoración'!$D$11,IF(X30='[2]Escalas de Valoración'!$C$12,'[2]Escalas de Valoración'!$D$12,IF(X30='[2]Escalas de Valoración'!$C$13,'[2]Escalas de Valoración'!$D$13,IF(X30='[2]Escalas de Valoración'!$C$14,'[2]Escalas de Valoración'!$D$14,)))))</f>
        <v>1</v>
      </c>
      <c r="Z30" s="136" t="s">
        <v>27</v>
      </c>
      <c r="AA30" s="137">
        <f>IF(Z30='[2]Escalas de Valoración'!$E$8,'[2]Escalas de Valoración'!$E$9,IF(Z30='[2]Escalas de Valoración'!$F$8,'[2]Escalas de Valoración'!$F$9,IF(Z30='[2]Escalas de Valoración'!$G$8,'[2]Escalas de Valoración'!$G$9,IF(Z30='[2]Escalas de Valoración'!$H$8,'[2]Escalas de Valoración'!$H$9,IF(Z30='[2]Escalas de Valoración'!$I$8,'[2]Escalas de Valoración'!$I$9,)))))</f>
        <v>2</v>
      </c>
      <c r="AB30" s="137">
        <f>Y30+AA30</f>
        <v>3</v>
      </c>
      <c r="AC30" s="134" t="str">
        <f>IF(AB30=0,"",IF(AB30&lt;=3,"BAJA",IF(AND(AB30&lt;=5),"MODERADA",IF(AND(AB30&lt;=7),"ALTA",IF(AB30&lt;=10,"EXTREMA","")))))</f>
        <v>BAJA</v>
      </c>
      <c r="AD30" s="132" t="s">
        <v>334</v>
      </c>
      <c r="AE30" s="132" t="s">
        <v>335</v>
      </c>
      <c r="AF30" s="132" t="s">
        <v>336</v>
      </c>
      <c r="AG30" s="142" t="s">
        <v>195</v>
      </c>
      <c r="AH30" s="139" t="s">
        <v>337</v>
      </c>
      <c r="AI30" s="139" t="s">
        <v>338</v>
      </c>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row>
    <row r="31" spans="1:64" s="140" customFormat="1" ht="124.5" hidden="1" customHeight="1" x14ac:dyDescent="0.25">
      <c r="A31" s="174" t="s">
        <v>339</v>
      </c>
      <c r="B31" s="106" t="s">
        <v>340</v>
      </c>
      <c r="C31" s="106" t="s">
        <v>219</v>
      </c>
      <c r="D31" s="189">
        <v>20</v>
      </c>
      <c r="E31" s="143" t="s">
        <v>341</v>
      </c>
      <c r="F31" s="107" t="s">
        <v>143</v>
      </c>
      <c r="G31" s="106" t="s">
        <v>342</v>
      </c>
      <c r="H31" s="106" t="s">
        <v>343</v>
      </c>
      <c r="I31" s="106" t="s">
        <v>344</v>
      </c>
      <c r="J31" s="136" t="str">
        <f t="shared" ref="J31:J36" si="51">IF(K31=0,"",IF(AND(K31&lt;=20%),"MUY BAJA",IF(AND(K31&lt;=40%),"BAJA",IF(AND(K31&lt;=60%),"MEDIA",IF(AND(K31&lt;=80%),"ALTA",IF(AND(K31&lt;=100%),"MUY ALTA",""))))))</f>
        <v>MEDIA</v>
      </c>
      <c r="K31" s="152">
        <v>0.6</v>
      </c>
      <c r="L31" s="136" t="str">
        <f t="shared" ref="L31" si="52">IF(M31=0,"",IF(AND(M31&lt;=20%),"LEVE",IF(AND(M31&lt;=40%),"MENOR",IF(AND(M31&lt;=60%),"MODERADO",IF(AND(M31&lt;=80%),"MAYOR",IF(AND(M31&lt;=100%),"CATASTROFICO",""))))))</f>
        <v>MAYOR</v>
      </c>
      <c r="M31" s="152">
        <v>0.8</v>
      </c>
      <c r="N31" s="137">
        <v>3</v>
      </c>
      <c r="O31" s="134" t="str">
        <f t="shared" ref="O31:O36" si="53">IF(N31=0,"",IF(N31&lt;=1,"BAJA",IF(AND(N31&lt;=2),"MODERADA",IF(AND(N31&lt;=3),"ALTA",IF(AND(N31&lt;=4),"EXTREMA","")))))</f>
        <v>ALTA</v>
      </c>
      <c r="P31" s="170" t="str">
        <f t="shared" ref="P31" si="54">IF(Q31=0,"",IF(Q31&lt;=25%,"PREVENTIVO%",IF(AND(Q31&lt;=15%),"DETECTIVO",IF(AND(Q31&lt;=10%),"CORRECTIVO",""))))</f>
        <v>PREVENTIVO%</v>
      </c>
      <c r="Q31" s="166">
        <v>0.25</v>
      </c>
      <c r="R31" s="106" t="s">
        <v>345</v>
      </c>
      <c r="S31" s="107" t="s">
        <v>148</v>
      </c>
      <c r="T31" s="107"/>
      <c r="U31" s="107" t="s">
        <v>110</v>
      </c>
      <c r="V31" s="106" t="s">
        <v>149</v>
      </c>
      <c r="W31" s="106" t="s">
        <v>150</v>
      </c>
      <c r="X31" s="136" t="str">
        <f t="shared" ref="X31:X36" si="55">IF(Y31=0,"",IF(AND(Y31&lt;=20%),"MUY BAJA",IF(AND(Y31&lt;=40%),"BAJA",IF(AND(Y31&lt;=60%),"MEDIA",IF(AND(Y31&lt;=80%),"ALTA",IF(AND(Y31&lt;=100%),"MUY ALTA",""))))))</f>
        <v>BAJA</v>
      </c>
      <c r="Y31" s="152">
        <v>0.4</v>
      </c>
      <c r="Z31" s="136" t="str">
        <f t="shared" ref="Z31:Z36" si="56">IF(AA31=0,"",IF(AND(AA31&lt;=20%),"LEVE",IF(AND(AA31&lt;=40%),"MENOR",IF(AND(AA31&lt;=60%),"MODERADO",IF(AND(AA31&lt;=80%),"MAYOR",IF(AND(AA31&lt;=100%),"CATASTROFICO",""))))))</f>
        <v>MAYOR</v>
      </c>
      <c r="AA31" s="152">
        <v>0.8</v>
      </c>
      <c r="AB31" s="137">
        <v>3</v>
      </c>
      <c r="AC31" s="134" t="str">
        <f t="shared" ref="AC31:AC36" si="57">IF(AB31=0,"",IF(AB31&lt;=1,"BAJA",IF(AND(AB31&lt;=2),"MODERADA",IF(AND(AB31&lt;=3),"ALTA",IF(AND(AB31&lt;=4),"EXTREMA","")))))</f>
        <v>ALTA</v>
      </c>
      <c r="AD31" s="106" t="s">
        <v>346</v>
      </c>
      <c r="AE31" s="106" t="s">
        <v>335</v>
      </c>
      <c r="AF31" s="106" t="s">
        <v>347</v>
      </c>
      <c r="AG31" s="106" t="s">
        <v>348</v>
      </c>
      <c r="AH31" s="113" t="s">
        <v>349</v>
      </c>
      <c r="AI31" s="113" t="s">
        <v>350</v>
      </c>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row>
    <row r="32" spans="1:64" s="140" customFormat="1" ht="117" hidden="1" customHeight="1" x14ac:dyDescent="0.25">
      <c r="A32" s="174" t="s">
        <v>339</v>
      </c>
      <c r="B32" s="106" t="s">
        <v>340</v>
      </c>
      <c r="C32" s="106" t="s">
        <v>219</v>
      </c>
      <c r="D32" s="189">
        <v>21</v>
      </c>
      <c r="E32" s="143" t="s">
        <v>351</v>
      </c>
      <c r="F32" s="107" t="s">
        <v>143</v>
      </c>
      <c r="G32" s="106" t="s">
        <v>352</v>
      </c>
      <c r="H32" s="106" t="s">
        <v>353</v>
      </c>
      <c r="I32" s="106" t="s">
        <v>354</v>
      </c>
      <c r="J32" s="136" t="str">
        <f t="shared" si="51"/>
        <v>MEDIA</v>
      </c>
      <c r="K32" s="152">
        <v>0.6</v>
      </c>
      <c r="L32" s="136" t="str">
        <f t="shared" ref="L32:L36" si="58">IF(M32=0,"",IF(AND(M32&lt;=20%),"LEVE",IF(AND(M32&lt;=40%),"MENOR",IF(AND(M32&lt;=60%),"MODERADO",IF(AND(M32&lt;=80%),"MAYOR",IF(AND(M32&lt;=100%),"CATASTROFICO",""))))))</f>
        <v>MAYOR</v>
      </c>
      <c r="M32" s="152">
        <v>0.8</v>
      </c>
      <c r="N32" s="137">
        <v>3</v>
      </c>
      <c r="O32" s="134" t="str">
        <f t="shared" si="53"/>
        <v>ALTA</v>
      </c>
      <c r="P32" s="170" t="str">
        <f t="shared" ref="P32:P36" si="59">IF(Q32=0,"",IF(Q32&lt;=25%,"PREVENTIVO%",IF(AND(Q32&lt;=15%),"DETECTIVO",IF(AND(Q32&lt;=10%),"CORRECTIVO",""))))</f>
        <v>PREVENTIVO%</v>
      </c>
      <c r="Q32" s="166">
        <v>0.25</v>
      </c>
      <c r="R32" s="106" t="s">
        <v>355</v>
      </c>
      <c r="S32" s="107" t="s">
        <v>148</v>
      </c>
      <c r="T32" s="107"/>
      <c r="U32" s="107" t="s">
        <v>110</v>
      </c>
      <c r="V32" s="106" t="s">
        <v>149</v>
      </c>
      <c r="W32" s="106" t="s">
        <v>150</v>
      </c>
      <c r="X32" s="136" t="str">
        <f t="shared" si="55"/>
        <v>BAJA</v>
      </c>
      <c r="Y32" s="152">
        <v>0.4</v>
      </c>
      <c r="Z32" s="136" t="str">
        <f t="shared" ref="Z32" si="60">IF(AA32=0,"",IF(AND(AA32&lt;=20%),"LEVE",IF(AND(AA32&lt;=40%),"MENOR",IF(AND(AA32&lt;=60%),"MODERADO",IF(AND(AA32&lt;=80%),"MAYOR",IF(AND(AA32&lt;=100%),"CATASTROFICO",""))))))</f>
        <v>MAYOR</v>
      </c>
      <c r="AA32" s="152">
        <v>0.8</v>
      </c>
      <c r="AB32" s="137">
        <v>3</v>
      </c>
      <c r="AC32" s="134" t="str">
        <f t="shared" si="57"/>
        <v>ALTA</v>
      </c>
      <c r="AD32" s="106" t="s">
        <v>356</v>
      </c>
      <c r="AE32" s="106" t="s">
        <v>335</v>
      </c>
      <c r="AF32" s="106" t="s">
        <v>357</v>
      </c>
      <c r="AG32" s="106" t="s">
        <v>358</v>
      </c>
      <c r="AH32" s="113" t="s">
        <v>359</v>
      </c>
      <c r="AI32" s="113" t="s">
        <v>360</v>
      </c>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row>
    <row r="33" spans="1:64" s="140" customFormat="1" ht="123" hidden="1" customHeight="1" x14ac:dyDescent="0.25">
      <c r="A33" s="174" t="s">
        <v>339</v>
      </c>
      <c r="B33" s="106" t="s">
        <v>340</v>
      </c>
      <c r="C33" s="106" t="s">
        <v>219</v>
      </c>
      <c r="D33" s="189">
        <v>22</v>
      </c>
      <c r="E33" s="143" t="s">
        <v>361</v>
      </c>
      <c r="F33" s="107" t="s">
        <v>143</v>
      </c>
      <c r="G33" s="106" t="s">
        <v>362</v>
      </c>
      <c r="H33" s="106" t="s">
        <v>363</v>
      </c>
      <c r="I33" s="106" t="s">
        <v>364</v>
      </c>
      <c r="J33" s="136" t="str">
        <f t="shared" si="51"/>
        <v>MEDIA</v>
      </c>
      <c r="K33" s="152">
        <v>0.6</v>
      </c>
      <c r="L33" s="136" t="str">
        <f t="shared" si="58"/>
        <v>MAYOR</v>
      </c>
      <c r="M33" s="152">
        <v>0.8</v>
      </c>
      <c r="N33" s="137">
        <v>3</v>
      </c>
      <c r="O33" s="134" t="str">
        <f t="shared" si="53"/>
        <v>ALTA</v>
      </c>
      <c r="P33" s="170" t="str">
        <f t="shared" si="59"/>
        <v>PREVENTIVO%</v>
      </c>
      <c r="Q33" s="166">
        <v>0.25</v>
      </c>
      <c r="R33" s="106" t="s">
        <v>365</v>
      </c>
      <c r="S33" s="107" t="s">
        <v>148</v>
      </c>
      <c r="T33" s="107"/>
      <c r="U33" s="107" t="s">
        <v>110</v>
      </c>
      <c r="V33" s="106" t="s">
        <v>149</v>
      </c>
      <c r="W33" s="106" t="s">
        <v>150</v>
      </c>
      <c r="X33" s="136" t="str">
        <f t="shared" si="55"/>
        <v>BAJA</v>
      </c>
      <c r="Y33" s="152">
        <v>0.4</v>
      </c>
      <c r="Z33" s="136" t="str">
        <f t="shared" si="56"/>
        <v>MAYOR</v>
      </c>
      <c r="AA33" s="152">
        <v>0.8</v>
      </c>
      <c r="AB33" s="137">
        <v>3</v>
      </c>
      <c r="AC33" s="134" t="str">
        <f t="shared" si="57"/>
        <v>ALTA</v>
      </c>
      <c r="AD33" s="106" t="s">
        <v>366</v>
      </c>
      <c r="AE33" s="106" t="s">
        <v>226</v>
      </c>
      <c r="AF33" s="106" t="s">
        <v>367</v>
      </c>
      <c r="AG33" s="106" t="s">
        <v>368</v>
      </c>
      <c r="AH33" s="113" t="s">
        <v>369</v>
      </c>
      <c r="AI33" s="113" t="s">
        <v>370</v>
      </c>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row>
    <row r="34" spans="1:64" s="140" customFormat="1" ht="133.5" hidden="1" customHeight="1" x14ac:dyDescent="0.25">
      <c r="A34" s="174" t="s">
        <v>339</v>
      </c>
      <c r="B34" s="106" t="s">
        <v>340</v>
      </c>
      <c r="C34" s="106" t="s">
        <v>219</v>
      </c>
      <c r="D34" s="189">
        <v>23</v>
      </c>
      <c r="E34" s="143" t="s">
        <v>371</v>
      </c>
      <c r="F34" s="107" t="s">
        <v>143</v>
      </c>
      <c r="G34" s="106" t="s">
        <v>372</v>
      </c>
      <c r="H34" s="106" t="s">
        <v>373</v>
      </c>
      <c r="I34" s="106" t="s">
        <v>374</v>
      </c>
      <c r="J34" s="136" t="str">
        <f t="shared" si="51"/>
        <v>MEDIA</v>
      </c>
      <c r="K34" s="152">
        <v>0.6</v>
      </c>
      <c r="L34" s="136" t="str">
        <f t="shared" si="58"/>
        <v>MAYOR</v>
      </c>
      <c r="M34" s="152">
        <v>0.8</v>
      </c>
      <c r="N34" s="137">
        <v>3</v>
      </c>
      <c r="O34" s="134" t="str">
        <f t="shared" si="53"/>
        <v>ALTA</v>
      </c>
      <c r="P34" s="170" t="str">
        <f t="shared" si="59"/>
        <v>PREVENTIVO%</v>
      </c>
      <c r="Q34" s="166">
        <v>0.25</v>
      </c>
      <c r="R34" s="106" t="s">
        <v>375</v>
      </c>
      <c r="S34" s="107" t="s">
        <v>148</v>
      </c>
      <c r="T34" s="107"/>
      <c r="U34" s="107" t="s">
        <v>110</v>
      </c>
      <c r="V34" s="106" t="s">
        <v>149</v>
      </c>
      <c r="W34" s="106" t="s">
        <v>150</v>
      </c>
      <c r="X34" s="136" t="str">
        <f t="shared" si="55"/>
        <v>BAJA</v>
      </c>
      <c r="Y34" s="152">
        <v>0.4</v>
      </c>
      <c r="Z34" s="136" t="str">
        <f t="shared" si="56"/>
        <v>MAYOR</v>
      </c>
      <c r="AA34" s="152">
        <v>0.8</v>
      </c>
      <c r="AB34" s="137">
        <v>3</v>
      </c>
      <c r="AC34" s="134" t="str">
        <f t="shared" si="57"/>
        <v>ALTA</v>
      </c>
      <c r="AD34" s="145" t="s">
        <v>376</v>
      </c>
      <c r="AE34" s="106" t="s">
        <v>226</v>
      </c>
      <c r="AF34" s="106" t="s">
        <v>377</v>
      </c>
      <c r="AG34" s="106" t="s">
        <v>378</v>
      </c>
      <c r="AH34" s="113" t="s">
        <v>379</v>
      </c>
      <c r="AI34" s="113" t="s">
        <v>380</v>
      </c>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row>
    <row r="35" spans="1:64" s="140" customFormat="1" ht="147.75" hidden="1" customHeight="1" x14ac:dyDescent="0.25">
      <c r="A35" s="174" t="s">
        <v>339</v>
      </c>
      <c r="B35" s="106" t="s">
        <v>340</v>
      </c>
      <c r="C35" s="106" t="s">
        <v>219</v>
      </c>
      <c r="D35" s="189">
        <v>24</v>
      </c>
      <c r="E35" s="144" t="s">
        <v>381</v>
      </c>
      <c r="F35" s="107" t="s">
        <v>143</v>
      </c>
      <c r="G35" s="106" t="s">
        <v>382</v>
      </c>
      <c r="H35" s="106" t="s">
        <v>383</v>
      </c>
      <c r="I35" s="145" t="s">
        <v>384</v>
      </c>
      <c r="J35" s="136" t="str">
        <f t="shared" si="51"/>
        <v>MEDIA</v>
      </c>
      <c r="K35" s="152">
        <v>0.6</v>
      </c>
      <c r="L35" s="136" t="str">
        <f t="shared" si="58"/>
        <v>MAYOR</v>
      </c>
      <c r="M35" s="152">
        <v>0.8</v>
      </c>
      <c r="N35" s="137">
        <v>3</v>
      </c>
      <c r="O35" s="134" t="str">
        <f t="shared" si="53"/>
        <v>ALTA</v>
      </c>
      <c r="P35" s="170" t="str">
        <f t="shared" si="59"/>
        <v>PREVENTIVO%</v>
      </c>
      <c r="Q35" s="166">
        <v>0.25</v>
      </c>
      <c r="R35" s="106" t="s">
        <v>385</v>
      </c>
      <c r="S35" s="107" t="s">
        <v>148</v>
      </c>
      <c r="T35" s="107"/>
      <c r="U35" s="107" t="s">
        <v>110</v>
      </c>
      <c r="V35" s="106" t="s">
        <v>149</v>
      </c>
      <c r="W35" s="106" t="s">
        <v>150</v>
      </c>
      <c r="X35" s="136" t="str">
        <f t="shared" si="55"/>
        <v>BAJA</v>
      </c>
      <c r="Y35" s="152">
        <v>0.4</v>
      </c>
      <c r="Z35" s="136" t="str">
        <f t="shared" si="56"/>
        <v>MAYOR</v>
      </c>
      <c r="AA35" s="152">
        <v>0.8</v>
      </c>
      <c r="AB35" s="137">
        <v>3</v>
      </c>
      <c r="AC35" s="134" t="str">
        <f t="shared" si="57"/>
        <v>ALTA</v>
      </c>
      <c r="AD35" s="145" t="s">
        <v>376</v>
      </c>
      <c r="AE35" s="106" t="s">
        <v>226</v>
      </c>
      <c r="AF35" s="106" t="s">
        <v>377</v>
      </c>
      <c r="AG35" s="106" t="s">
        <v>378</v>
      </c>
      <c r="AH35" s="113" t="s">
        <v>379</v>
      </c>
      <c r="AI35" s="113" t="s">
        <v>380</v>
      </c>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row>
    <row r="36" spans="1:64" s="146" customFormat="1" ht="133.5" hidden="1" customHeight="1" x14ac:dyDescent="0.25">
      <c r="A36" s="174" t="s">
        <v>339</v>
      </c>
      <c r="B36" s="106" t="s">
        <v>340</v>
      </c>
      <c r="C36" s="106" t="s">
        <v>219</v>
      </c>
      <c r="D36" s="189">
        <v>25</v>
      </c>
      <c r="E36" s="144" t="s">
        <v>386</v>
      </c>
      <c r="F36" s="107" t="s">
        <v>143</v>
      </c>
      <c r="G36" s="145" t="s">
        <v>387</v>
      </c>
      <c r="H36" s="145" t="s">
        <v>388</v>
      </c>
      <c r="I36" s="145" t="s">
        <v>389</v>
      </c>
      <c r="J36" s="136" t="str">
        <f t="shared" si="51"/>
        <v>MEDIA</v>
      </c>
      <c r="K36" s="152">
        <v>0.6</v>
      </c>
      <c r="L36" s="136" t="str">
        <f t="shared" si="58"/>
        <v>MAYOR</v>
      </c>
      <c r="M36" s="152">
        <v>0.8</v>
      </c>
      <c r="N36" s="137">
        <v>3</v>
      </c>
      <c r="O36" s="134" t="str">
        <f t="shared" si="53"/>
        <v>ALTA</v>
      </c>
      <c r="P36" s="170" t="str">
        <f t="shared" si="59"/>
        <v>PREVENTIVO%</v>
      </c>
      <c r="Q36" s="166">
        <v>0.25</v>
      </c>
      <c r="R36" s="106" t="s">
        <v>390</v>
      </c>
      <c r="S36" s="107"/>
      <c r="T36" s="107"/>
      <c r="U36" s="107"/>
      <c r="V36" s="106"/>
      <c r="W36" s="106"/>
      <c r="X36" s="136" t="str">
        <f t="shared" si="55"/>
        <v>MEDIA</v>
      </c>
      <c r="Y36" s="152">
        <v>0.6</v>
      </c>
      <c r="Z36" s="136" t="str">
        <f t="shared" si="56"/>
        <v>MAYOR</v>
      </c>
      <c r="AA36" s="152">
        <v>0.8</v>
      </c>
      <c r="AB36" s="137">
        <v>3</v>
      </c>
      <c r="AC36" s="134" t="str">
        <f t="shared" si="57"/>
        <v>ALTA</v>
      </c>
      <c r="AD36" s="145" t="s">
        <v>391</v>
      </c>
      <c r="AE36" s="106" t="s">
        <v>226</v>
      </c>
      <c r="AF36" s="106" t="s">
        <v>392</v>
      </c>
      <c r="AG36" s="106" t="s">
        <v>358</v>
      </c>
      <c r="AH36" s="113" t="s">
        <v>393</v>
      </c>
      <c r="AI36" s="113" t="s">
        <v>380</v>
      </c>
    </row>
    <row r="37" spans="1:64" s="105" customFormat="1" ht="206.25" customHeight="1" x14ac:dyDescent="0.25">
      <c r="A37" s="106" t="s">
        <v>394</v>
      </c>
      <c r="B37" s="106" t="s">
        <v>340</v>
      </c>
      <c r="C37" s="106" t="s">
        <v>219</v>
      </c>
      <c r="D37" s="189">
        <v>26</v>
      </c>
      <c r="E37" s="106" t="s">
        <v>395</v>
      </c>
      <c r="F37" s="107" t="s">
        <v>143</v>
      </c>
      <c r="G37" s="106" t="s">
        <v>396</v>
      </c>
      <c r="H37" s="106" t="s">
        <v>397</v>
      </c>
      <c r="I37" s="106" t="s">
        <v>398</v>
      </c>
      <c r="J37" s="108" t="s">
        <v>74</v>
      </c>
      <c r="K37" s="109">
        <f>IF(J37='Escalas de Valoración'!$C$73,'Escalas de Valoración'!$D$73,IF(J37='Escalas de Valoración'!$C$74,'Escalas de Valoración'!$D$74,IF(J37='Escalas de Valoración'!$C$75,'Escalas de Valoración'!$D$75,IF(J37='Escalas de Valoración'!$C$76,'Escalas de Valoración'!$D$76,IF(J37='Escalas de Valoración'!$C$77,'Escalas de Valoración'!$D$77,)))))</f>
        <v>1</v>
      </c>
      <c r="L37" s="108" t="s">
        <v>30</v>
      </c>
      <c r="M37" s="109">
        <f>IF(L37='Escalas de Valoración'!$E$71,'Escalas de Valoración'!$E$72,IF(L37='Escalas de Valoración'!$F$71,'Escalas de Valoración'!$F$72,IF(L37='Escalas de Valoración'!$G$71,'Escalas de Valoración'!$G$72,IF(L37='Escalas de Valoración'!$H$71,'Escalas de Valoración'!$H$72,IF(L37='Escalas de Valoración'!$I$71,'Escalas de Valoración'!$I$72,)))))</f>
        <v>40</v>
      </c>
      <c r="N37" s="109">
        <f>K37*M37</f>
        <v>40</v>
      </c>
      <c r="O37" s="107" t="str">
        <f t="shared" ref="O37:O38" si="61">IF(N37=0,"",IF(N37&lt;=4,"BAJA",IF(AND(N37&lt;=10),"MODERADA",IF(AND(N37&lt;=30),"ALTA",IF(N37&lt;=600,"EXTREMA","")))))</f>
        <v>EXTREMA</v>
      </c>
      <c r="P37" s="107" t="s">
        <v>263</v>
      </c>
      <c r="Q37" s="107"/>
      <c r="R37" s="106" t="s">
        <v>399</v>
      </c>
      <c r="S37" s="107" t="s">
        <v>148</v>
      </c>
      <c r="T37" s="107"/>
      <c r="U37" s="107" t="s">
        <v>110</v>
      </c>
      <c r="V37" s="106" t="s">
        <v>149</v>
      </c>
      <c r="W37" s="106" t="s">
        <v>150</v>
      </c>
      <c r="X37" s="108" t="s">
        <v>74</v>
      </c>
      <c r="Y37" s="109">
        <f>IF(X37='Escalas de Valoración'!$C$73,'Escalas de Valoración'!$D$73,IF(X37='Escalas de Valoración'!$C$74,'Escalas de Valoración'!$D$74,IF(X37='Escalas de Valoración'!$C$75,'Escalas de Valoración'!$D$75,IF(X37='Escalas de Valoración'!$C$76,'Escalas de Valoración'!$D$76,IF(X37='Escalas de Valoración'!$C$77,'Escalas de Valoración'!$D$77,)))))</f>
        <v>1</v>
      </c>
      <c r="Z37" s="108" t="s">
        <v>29</v>
      </c>
      <c r="AA37" s="110">
        <f>IF(Z37='Escalas de Valoración'!$E$71,'Escalas de Valoración'!$E$72,IF(Z37='Escalas de Valoración'!$F$71,'Escalas de Valoración'!$F$72,IF(Z37='Escalas de Valoración'!$G$71,'Escalas de Valoración'!$G$72,IF(Z37='Escalas de Valoración'!$H$71,'Escalas de Valoración'!$H$72,IF(Z37='Escalas de Valoración'!$I$71,'Escalas de Valoración'!$I$72,)))))</f>
        <v>15</v>
      </c>
      <c r="AB37" s="109">
        <f t="shared" ref="AB37:AB39" si="62">Y37*AA37</f>
        <v>15</v>
      </c>
      <c r="AC37" s="107" t="str">
        <f>IF(AB37=0,"",IF(AB37&lt;=4,"BAJA",IF(AND(AB37&lt;=10),"MODERADA",IF(AND(AB37&lt;=30),"ALTA",IF(AB37&lt;=600,"EXTREMA","")))))</f>
        <v>ALTA</v>
      </c>
      <c r="AD37" s="106" t="s">
        <v>400</v>
      </c>
      <c r="AE37" s="111" t="s">
        <v>204</v>
      </c>
      <c r="AF37" s="106" t="s">
        <v>401</v>
      </c>
      <c r="AG37" s="111" t="s">
        <v>402</v>
      </c>
      <c r="AH37" s="112" t="s">
        <v>403</v>
      </c>
      <c r="AI37" s="112" t="s">
        <v>404</v>
      </c>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6"/>
    </row>
    <row r="38" spans="1:64" ht="123.75" customHeight="1" x14ac:dyDescent="0.25">
      <c r="A38" s="106" t="s">
        <v>394</v>
      </c>
      <c r="B38" s="106" t="s">
        <v>340</v>
      </c>
      <c r="C38" s="106" t="s">
        <v>219</v>
      </c>
      <c r="D38" s="189">
        <v>27</v>
      </c>
      <c r="E38" s="106" t="s">
        <v>406</v>
      </c>
      <c r="F38" s="107" t="s">
        <v>143</v>
      </c>
      <c r="G38" s="106" t="s">
        <v>407</v>
      </c>
      <c r="H38" s="106" t="s">
        <v>408</v>
      </c>
      <c r="I38" s="106" t="s">
        <v>405</v>
      </c>
      <c r="J38" s="108" t="s">
        <v>50</v>
      </c>
      <c r="K38" s="109">
        <f>IF(J38='Escalas de Valoración'!$C$73,'Escalas de Valoración'!$D$73,IF(J38='Escalas de Valoración'!$C$74,'Escalas de Valoración'!$D$74,IF(J38='Escalas de Valoración'!$C$75,'Escalas de Valoración'!$D$75,IF(J38='Escalas de Valoración'!$C$76,'Escalas de Valoración'!$D$76,IF(J38='Escalas de Valoración'!$C$77,'Escalas de Valoración'!$D$77,)))))</f>
        <v>2</v>
      </c>
      <c r="L38" s="108" t="s">
        <v>30</v>
      </c>
      <c r="M38" s="109">
        <f>IF(L38='Escalas de Valoración'!$E$71,'Escalas de Valoración'!$E$72,IF(L38='Escalas de Valoración'!$F$71,'Escalas de Valoración'!$F$72,IF(L38='Escalas de Valoración'!$G$71,'Escalas de Valoración'!$G$72,IF(L38='Escalas de Valoración'!$H$71,'Escalas de Valoración'!$H$72,IF(L38='Escalas de Valoración'!$I$71,'Escalas de Valoración'!$I$72,)))))</f>
        <v>40</v>
      </c>
      <c r="N38" s="109">
        <f t="shared" ref="N38" si="63">K38*M38</f>
        <v>80</v>
      </c>
      <c r="O38" s="107" t="str">
        <f t="shared" si="61"/>
        <v>EXTREMA</v>
      </c>
      <c r="P38" s="107" t="s">
        <v>263</v>
      </c>
      <c r="Q38" s="107"/>
      <c r="R38" s="106" t="s">
        <v>409</v>
      </c>
      <c r="S38" s="107" t="s">
        <v>148</v>
      </c>
      <c r="T38" s="107"/>
      <c r="U38" s="107" t="s">
        <v>110</v>
      </c>
      <c r="V38" s="106" t="s">
        <v>149</v>
      </c>
      <c r="W38" s="106" t="s">
        <v>150</v>
      </c>
      <c r="X38" s="108" t="s">
        <v>74</v>
      </c>
      <c r="Y38" s="109">
        <f>IF(X38='Escalas de Valoración'!$C$73,'Escalas de Valoración'!$D$73,IF(X38='Escalas de Valoración'!$C$74,'Escalas de Valoración'!$D$74,IF(X38='Escalas de Valoración'!$C$75,'Escalas de Valoración'!$D$75,IF(X38='Escalas de Valoración'!$C$76,'Escalas de Valoración'!$D$76,IF(X38='Escalas de Valoración'!$C$77,'Escalas de Valoración'!$D$77,)))))</f>
        <v>1</v>
      </c>
      <c r="Z38" s="108" t="s">
        <v>29</v>
      </c>
      <c r="AA38" s="110">
        <f>IF(Z38='Escalas de Valoración'!$E$71,'Escalas de Valoración'!$E$72,IF(Z38='Escalas de Valoración'!$F$71,'Escalas de Valoración'!$F$72,IF(Z38='Escalas de Valoración'!$G$71,'Escalas de Valoración'!$G$72,IF(Z38='Escalas de Valoración'!$H$71,'Escalas de Valoración'!$H$72,IF(Z38='Escalas de Valoración'!$I$71,'Escalas de Valoración'!$I$72,)))))</f>
        <v>15</v>
      </c>
      <c r="AB38" s="109">
        <f t="shared" si="62"/>
        <v>15</v>
      </c>
      <c r="AC38" s="107" t="str">
        <f t="shared" ref="AC38" si="64">IF(AB38=0,"",IF(AB38&lt;=4,"BAJA",IF(AND(AB38&lt;=10),"MODERADA",IF(AND(AB38&lt;=30),"ALTA",IF(AB38&lt;=600,"EXTREMA","")))))</f>
        <v>ALTA</v>
      </c>
      <c r="AD38" s="106" t="s">
        <v>410</v>
      </c>
      <c r="AE38" s="106" t="s">
        <v>204</v>
      </c>
      <c r="AF38" s="106" t="s">
        <v>411</v>
      </c>
      <c r="AG38" s="106" t="s">
        <v>412</v>
      </c>
      <c r="AH38" s="113" t="s">
        <v>413</v>
      </c>
      <c r="AI38" s="113" t="s">
        <v>414</v>
      </c>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row>
    <row r="39" spans="1:64" ht="255" customHeight="1" x14ac:dyDescent="0.25">
      <c r="A39" s="106" t="s">
        <v>394</v>
      </c>
      <c r="B39" s="106" t="s">
        <v>416</v>
      </c>
      <c r="C39" s="106" t="s">
        <v>417</v>
      </c>
      <c r="D39" s="189">
        <v>28</v>
      </c>
      <c r="E39" s="106" t="s">
        <v>587</v>
      </c>
      <c r="F39" s="107" t="s">
        <v>143</v>
      </c>
      <c r="G39" s="188" t="s">
        <v>589</v>
      </c>
      <c r="H39" s="106" t="s">
        <v>588</v>
      </c>
      <c r="I39" s="106" t="s">
        <v>418</v>
      </c>
      <c r="J39" s="108" t="s">
        <v>74</v>
      </c>
      <c r="K39" s="109">
        <f>IF(J39='Escalas de Valoración'!$C$73,'Escalas de Valoración'!$D$73,IF(J39='Escalas de Valoración'!$C$74,'Escalas de Valoración'!$D$74,IF(J39='Escalas de Valoración'!$C$75,'Escalas de Valoración'!$D$75,IF(J39='Escalas de Valoración'!$C$76,'Escalas de Valoración'!$D$76,IF(J39='Escalas de Valoración'!$C$77,'Escalas de Valoración'!$D$77,)))))</f>
        <v>1</v>
      </c>
      <c r="L39" s="108" t="s">
        <v>29</v>
      </c>
      <c r="M39" s="109">
        <f>IF(L39='Escalas de Valoración'!$E$71,'Escalas de Valoración'!$E$72,IF(L39='Escalas de Valoración'!$F$71,'Escalas de Valoración'!$F$72,IF(L39='Escalas de Valoración'!$G$71,'Escalas de Valoración'!$G$72,IF(L39='Escalas de Valoración'!$H$71,'Escalas de Valoración'!$H$72,IF(L39='Escalas de Valoración'!$I$71,'Escalas de Valoración'!$I$72,)))))</f>
        <v>15</v>
      </c>
      <c r="N39" s="109">
        <f t="shared" ref="N39:N41" si="65">K39*M39</f>
        <v>15</v>
      </c>
      <c r="O39" s="107" t="str">
        <f>IF(N39=0,"",IF(N39&lt;=4,"BAJA",IF(AND(N39&lt;=10),"MODERADA",IF(AND(N39&lt;=30),"ALTA",IF(N39&lt;=600,"EXTREMA","")))))</f>
        <v>ALTA</v>
      </c>
      <c r="P39" s="107" t="s">
        <v>263</v>
      </c>
      <c r="Q39" s="107"/>
      <c r="R39" s="106" t="s">
        <v>590</v>
      </c>
      <c r="S39" s="107" t="s">
        <v>148</v>
      </c>
      <c r="T39" s="107"/>
      <c r="U39" s="107" t="s">
        <v>110</v>
      </c>
      <c r="V39" s="106" t="s">
        <v>149</v>
      </c>
      <c r="W39" s="106" t="s">
        <v>150</v>
      </c>
      <c r="X39" s="108" t="s">
        <v>74</v>
      </c>
      <c r="Y39" s="109">
        <f>IF(X39='Escalas de Valoración'!$C$73,'Escalas de Valoración'!$D$73,IF(X39='Escalas de Valoración'!$C$74,'Escalas de Valoración'!$D$74,IF(X39='Escalas de Valoración'!$C$75,'Escalas de Valoración'!$D$75,IF(X39='Escalas de Valoración'!$C$76,'Escalas de Valoración'!$D$76,IF(X39='Escalas de Valoración'!$C$77,'Escalas de Valoración'!$D$77,)))))</f>
        <v>1</v>
      </c>
      <c r="Z39" s="108" t="s">
        <v>29</v>
      </c>
      <c r="AA39" s="109">
        <f>IF(Z39='Escalas de Valoración'!$E$71,'Escalas de Valoración'!$E$72,IF(Z39='Escalas de Valoración'!$F$71,'Escalas de Valoración'!$F$72,IF(Z39='Escalas de Valoración'!$G$71,'Escalas de Valoración'!$G$72,IF(Z39='Escalas de Valoración'!$H$71,'Escalas de Valoración'!$H$72,IF(Z39='Escalas de Valoración'!$I$71,'Escalas de Valoración'!$I$72,)))))</f>
        <v>15</v>
      </c>
      <c r="AB39" s="109">
        <f t="shared" si="62"/>
        <v>15</v>
      </c>
      <c r="AC39" s="107" t="str">
        <f t="shared" ref="AC39" si="66">IF(AB39=0,"",IF(AB39&lt;=4,"BAJA",IF(AND(AB39&lt;=10),"MODERADA",IF(AND(AB39&lt;=30),"ALTA",IF(AB39&lt;=600,"EXTREMA","")))))</f>
        <v>ALTA</v>
      </c>
      <c r="AD39" s="106" t="s">
        <v>419</v>
      </c>
      <c r="AE39" s="106" t="s">
        <v>131</v>
      </c>
      <c r="AF39" s="106" t="s">
        <v>420</v>
      </c>
      <c r="AG39" s="106" t="s">
        <v>421</v>
      </c>
      <c r="AH39" s="113" t="s">
        <v>422</v>
      </c>
      <c r="AI39" s="113" t="s">
        <v>423</v>
      </c>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row>
    <row r="40" spans="1:64" ht="65.25" customHeight="1" x14ac:dyDescent="0.25">
      <c r="A40" s="106" t="s">
        <v>394</v>
      </c>
      <c r="B40" s="106" t="s">
        <v>218</v>
      </c>
      <c r="C40" s="239" t="s">
        <v>219</v>
      </c>
      <c r="D40" s="189">
        <v>29</v>
      </c>
      <c r="E40" s="106" t="s">
        <v>424</v>
      </c>
      <c r="F40" s="107" t="s">
        <v>425</v>
      </c>
      <c r="G40" s="106" t="s">
        <v>426</v>
      </c>
      <c r="H40" s="106" t="s">
        <v>427</v>
      </c>
      <c r="I40" s="106" t="s">
        <v>428</v>
      </c>
      <c r="J40" s="108" t="s">
        <v>74</v>
      </c>
      <c r="K40" s="109">
        <f>IF(J40='Escalas de Valoración'!$C$73,'Escalas de Valoración'!$D$73,IF(J40='Escalas de Valoración'!$C$74,'Escalas de Valoración'!$D$74,IF(J40='Escalas de Valoración'!$C$75,'Escalas de Valoración'!$D$75,IF(J40='Escalas de Valoración'!$C$76,'Escalas de Valoración'!$D$76,IF(J40='Escalas de Valoración'!$C$77,'Escalas de Valoración'!$D$77,)))))</f>
        <v>1</v>
      </c>
      <c r="L40" s="108" t="s">
        <v>29</v>
      </c>
      <c r="M40" s="109">
        <f>IF(L40='Escalas de Valoración'!$E$71,'Escalas de Valoración'!$E$72,IF(L40='Escalas de Valoración'!$F$71,'Escalas de Valoración'!$F$72,IF(L40='Escalas de Valoración'!$G$71,'Escalas de Valoración'!$G$72,IF(L40='Escalas de Valoración'!$H$71,'Escalas de Valoración'!$H$72,IF(L40='Escalas de Valoración'!$I$71,'Escalas de Valoración'!$I$72,)))))</f>
        <v>15</v>
      </c>
      <c r="N40" s="109">
        <f t="shared" si="65"/>
        <v>15</v>
      </c>
      <c r="O40" s="107" t="str">
        <f t="shared" ref="O40:O44" si="67">IF(N40=0,"",IF(N40&lt;=4,"BAJA",IF(AND(N40&lt;=10),"MODERADA",IF(AND(N40&lt;=30),"ALTA",IF(N40&lt;=600,"EXTREMA","")))))</f>
        <v>ALTA</v>
      </c>
      <c r="P40" s="107" t="s">
        <v>263</v>
      </c>
      <c r="Q40" s="107"/>
      <c r="R40" s="106" t="s">
        <v>429</v>
      </c>
      <c r="S40" s="107" t="s">
        <v>148</v>
      </c>
      <c r="T40" s="107"/>
      <c r="U40" s="107" t="s">
        <v>110</v>
      </c>
      <c r="V40" s="106" t="s">
        <v>149</v>
      </c>
      <c r="W40" s="106" t="s">
        <v>150</v>
      </c>
      <c r="X40" s="108" t="s">
        <v>74</v>
      </c>
      <c r="Y40" s="109">
        <f>IF(X40='Escalas de Valoración'!$C$73,'Escalas de Valoración'!$D$73,IF(X40='Escalas de Valoración'!$C$74,'Escalas de Valoración'!$D$74,IF(X40='Escalas de Valoración'!$C$75,'Escalas de Valoración'!$D$75,IF(X40='Escalas de Valoración'!$C$76,'Escalas de Valoración'!$D$76,IF(X40='Escalas de Valoración'!$C$77,'Escalas de Valoración'!$D$77,)))))</f>
        <v>1</v>
      </c>
      <c r="Z40" s="108" t="s">
        <v>29</v>
      </c>
      <c r="AA40" s="109">
        <f>IF(Z40='Escalas de Valoración'!$E$71,'Escalas de Valoración'!$E$72,IF(Z40='Escalas de Valoración'!$F$71,'Escalas de Valoración'!$F$72,IF(Z40='Escalas de Valoración'!$G$71,'Escalas de Valoración'!$G$72,IF(Z40='Escalas de Valoración'!$H$71,'Escalas de Valoración'!$H$72,IF(Z40='Escalas de Valoración'!$I$71,'Escalas de Valoración'!$I$72,)))))</f>
        <v>15</v>
      </c>
      <c r="AB40" s="109">
        <f t="shared" ref="AB40:AB41" si="68">Y40*AA40</f>
        <v>15</v>
      </c>
      <c r="AC40" s="107" t="str">
        <f t="shared" ref="AC40:AC41" si="69">IF(AB40=0,"",IF(AB40&lt;=4,"BAJA",IF(AND(AB40=10),"MODERADA",IF(AND(AB40&lt;=30),"ALTA",IF(AB40&lt;=600,"EXTREMA","")))))</f>
        <v>ALTA</v>
      </c>
      <c r="AD40" s="106" t="s">
        <v>430</v>
      </c>
      <c r="AE40" s="106" t="s">
        <v>226</v>
      </c>
      <c r="AF40" s="106" t="s">
        <v>431</v>
      </c>
      <c r="AG40" s="106" t="s">
        <v>432</v>
      </c>
      <c r="AH40" s="113" t="s">
        <v>433</v>
      </c>
      <c r="AI40" s="113" t="s">
        <v>434</v>
      </c>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row>
    <row r="41" spans="1:64" ht="203.25" customHeight="1" x14ac:dyDescent="0.25">
      <c r="A41" s="127" t="s">
        <v>394</v>
      </c>
      <c r="B41" s="130" t="s">
        <v>218</v>
      </c>
      <c r="C41" s="240" t="s">
        <v>219</v>
      </c>
      <c r="D41" s="189">
        <v>30</v>
      </c>
      <c r="E41" s="127" t="s">
        <v>435</v>
      </c>
      <c r="F41" s="107" t="s">
        <v>143</v>
      </c>
      <c r="G41" s="127" t="s">
        <v>436</v>
      </c>
      <c r="H41" s="127" t="s">
        <v>437</v>
      </c>
      <c r="I41" s="127" t="s">
        <v>438</v>
      </c>
      <c r="J41" s="108" t="s">
        <v>74</v>
      </c>
      <c r="K41" s="130">
        <f>IF(J41='Escalas de Valoración'!$C$73,'Escalas de Valoración'!$D$73,IF(J41='Escalas de Valoración'!$C$74,'Escalas de Valoración'!$D$74,IF(J41='Escalas de Valoración'!$C$75,'Escalas de Valoración'!$D$75,IF(J41='Escalas de Valoración'!$C$76,'Escalas de Valoración'!$D$76,IF(J41='Escalas de Valoración'!$C$77,'Escalas de Valoración'!$D$77,)))))</f>
        <v>1</v>
      </c>
      <c r="L41" s="129" t="s">
        <v>29</v>
      </c>
      <c r="M41" s="130">
        <f>IF(L41='Escalas de Valoración'!$E$71,'Escalas de Valoración'!$E$72,IF(L41='Escalas de Valoración'!$F$71,'Escalas de Valoración'!$F$72,IF(L41='Escalas de Valoración'!$G$71,'Escalas de Valoración'!$G$72,IF(L41='Escalas de Valoración'!$H$71,'Escalas de Valoración'!$H$72,IF(L41='Escalas de Valoración'!$I$71,'Escalas de Valoración'!$I$72,)))))</f>
        <v>15</v>
      </c>
      <c r="N41" s="109">
        <f t="shared" si="65"/>
        <v>15</v>
      </c>
      <c r="O41" s="126" t="str">
        <f t="shared" si="67"/>
        <v>ALTA</v>
      </c>
      <c r="P41" s="126" t="s">
        <v>263</v>
      </c>
      <c r="Q41" s="126"/>
      <c r="R41" s="127" t="s">
        <v>439</v>
      </c>
      <c r="S41" s="126" t="s">
        <v>148</v>
      </c>
      <c r="T41" s="126"/>
      <c r="U41" s="126" t="s">
        <v>110</v>
      </c>
      <c r="V41" s="127" t="s">
        <v>149</v>
      </c>
      <c r="W41" s="127" t="s">
        <v>150</v>
      </c>
      <c r="X41" s="129" t="s">
        <v>74</v>
      </c>
      <c r="Y41" s="130">
        <f>IF(X41='Escalas de Valoración'!$C$73,'Escalas de Valoración'!$D$73,IF(X41='Escalas de Valoración'!$C$74,'Escalas de Valoración'!$D$74,IF(X41='Escalas de Valoración'!$C$75,'Escalas de Valoración'!$D$75,IF(X41='Escalas de Valoración'!$C$76,'Escalas de Valoración'!$D$76,IF(X41='Escalas de Valoración'!$C$77,'Escalas de Valoración'!$D$77,)))))</f>
        <v>1</v>
      </c>
      <c r="Z41" s="129" t="s">
        <v>29</v>
      </c>
      <c r="AA41" s="109">
        <f>IF(Z41='Escalas de Valoración'!$E$71,'Escalas de Valoración'!$E$72,IF(Z41='Escalas de Valoración'!$F$71,'Escalas de Valoración'!$F$72,IF(Z41='Escalas de Valoración'!$G$71,'Escalas de Valoración'!$G$72,IF(Z41='Escalas de Valoración'!$H$71,'Escalas de Valoración'!$H$72,IF(Z41='Escalas de Valoración'!$I$71,'Escalas de Valoración'!$I$72,)))))</f>
        <v>15</v>
      </c>
      <c r="AB41" s="109">
        <f t="shared" si="68"/>
        <v>15</v>
      </c>
      <c r="AC41" s="126" t="str">
        <f t="shared" si="69"/>
        <v>ALTA</v>
      </c>
      <c r="AD41" s="106" t="s">
        <v>440</v>
      </c>
      <c r="AE41" s="106" t="s">
        <v>131</v>
      </c>
      <c r="AF41" s="106" t="s">
        <v>441</v>
      </c>
      <c r="AG41" s="106" t="s">
        <v>432</v>
      </c>
      <c r="AH41" s="128" t="s">
        <v>442</v>
      </c>
      <c r="AI41" s="128" t="s">
        <v>443</v>
      </c>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row>
    <row r="42" spans="1:64" ht="105" customHeight="1" x14ac:dyDescent="0.25">
      <c r="A42" s="106" t="s">
        <v>394</v>
      </c>
      <c r="B42" s="106" t="s">
        <v>218</v>
      </c>
      <c r="C42" s="106" t="s">
        <v>219</v>
      </c>
      <c r="D42" s="189">
        <v>31</v>
      </c>
      <c r="E42" s="106" t="s">
        <v>444</v>
      </c>
      <c r="F42" s="107" t="s">
        <v>143</v>
      </c>
      <c r="G42" s="106" t="s">
        <v>445</v>
      </c>
      <c r="H42" s="106" t="s">
        <v>446</v>
      </c>
      <c r="I42" s="106" t="s">
        <v>447</v>
      </c>
      <c r="J42" s="108" t="s">
        <v>74</v>
      </c>
      <c r="K42" s="130">
        <f>IF(J42='Escalas de Valoración'!$C$73,'Escalas de Valoración'!$D$73,IF(J42='Escalas de Valoración'!$C$74,'Escalas de Valoración'!$D$74,IF(J42='Escalas de Valoración'!$C$75,'Escalas de Valoración'!$D$75,IF(J42='Escalas de Valoración'!$C$76,'Escalas de Valoración'!$D$76,IF(J42='Escalas de Valoración'!$C$77,'Escalas de Valoración'!$D$77,)))))</f>
        <v>1</v>
      </c>
      <c r="L42" s="129" t="s">
        <v>29</v>
      </c>
      <c r="M42" s="130">
        <f>IF(L42='Escalas de Valoración'!$E$71,'Escalas de Valoración'!$E$72,IF(L42='Escalas de Valoración'!$F$71,'Escalas de Valoración'!$F$72,IF(L42='Escalas de Valoración'!$G$71,'Escalas de Valoración'!$G$72,IF(L42='Escalas de Valoración'!$H$71,'Escalas de Valoración'!$H$72,IF(L42='Escalas de Valoración'!$I$71,'Escalas de Valoración'!$I$72,)))))</f>
        <v>15</v>
      </c>
      <c r="N42" s="109">
        <f t="shared" ref="N42" si="70">K42*M42</f>
        <v>15</v>
      </c>
      <c r="O42" s="126" t="str">
        <f t="shared" si="67"/>
        <v>ALTA</v>
      </c>
      <c r="P42" s="107" t="s">
        <v>263</v>
      </c>
      <c r="Q42" s="107"/>
      <c r="R42" s="106" t="s">
        <v>448</v>
      </c>
      <c r="S42" s="107" t="s">
        <v>148</v>
      </c>
      <c r="T42" s="107"/>
      <c r="U42" s="107" t="s">
        <v>110</v>
      </c>
      <c r="V42" s="106" t="s">
        <v>149</v>
      </c>
      <c r="W42" s="106" t="s">
        <v>150</v>
      </c>
      <c r="X42" s="108" t="s">
        <v>74</v>
      </c>
      <c r="Y42" s="109">
        <f>IF(X42='Escalas de Valoración'!$C$73,'Escalas de Valoración'!$D$73,IF(X42='Escalas de Valoración'!$C$74,'Escalas de Valoración'!$D$74,IF(X42='Escalas de Valoración'!$C$75,'Escalas de Valoración'!$D$75,IF(X42='Escalas de Valoración'!$C$76,'Escalas de Valoración'!$D$76,IF(X42='Escalas de Valoración'!$C$77,'Escalas de Valoración'!$D$77,)))))</f>
        <v>1</v>
      </c>
      <c r="Z42" s="108" t="s">
        <v>29</v>
      </c>
      <c r="AA42" s="109">
        <f>IF(Z42='Escalas de Valoración'!$E$71,'Escalas de Valoración'!$E$72,IF(Z42='Escalas de Valoración'!$F$71,'Escalas de Valoración'!$F$72,IF(Z42='Escalas de Valoración'!$G$71,'Escalas de Valoración'!$G$72,IF(Z42='Escalas de Valoración'!$H$71,'Escalas de Valoración'!$H$72,IF(Z42='Escalas de Valoración'!$I$71,'Escalas de Valoración'!$I$72,)))))</f>
        <v>15</v>
      </c>
      <c r="AB42" s="109">
        <f t="shared" ref="AB42:AB44" si="71">Y42*AA42</f>
        <v>15</v>
      </c>
      <c r="AC42" s="107" t="str">
        <f t="shared" ref="AC42:AC44" si="72">IF(AB42=0,"",IF(AB42&lt;=4,"BAJA",IF(AND(AB42=10),"MODERADA",IF(AND(AB42&lt;=30),"ALTA",IF(AB42&lt;=600,"EXTREMA","")))))</f>
        <v>ALTA</v>
      </c>
      <c r="AD42" s="106" t="s">
        <v>449</v>
      </c>
      <c r="AE42" s="106" t="s">
        <v>204</v>
      </c>
      <c r="AF42" s="106" t="s">
        <v>450</v>
      </c>
      <c r="AG42" s="106" t="s">
        <v>451</v>
      </c>
      <c r="AH42" s="113" t="s">
        <v>452</v>
      </c>
      <c r="AI42" s="113" t="s">
        <v>453</v>
      </c>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row>
    <row r="43" spans="1:64" s="141" customFormat="1" ht="165" customHeight="1" x14ac:dyDescent="0.25">
      <c r="A43" s="106" t="s">
        <v>394</v>
      </c>
      <c r="B43" s="106" t="s">
        <v>274</v>
      </c>
      <c r="C43" s="106" t="s">
        <v>141</v>
      </c>
      <c r="D43" s="189">
        <v>32</v>
      </c>
      <c r="E43" s="106" t="s">
        <v>454</v>
      </c>
      <c r="F43" s="107" t="s">
        <v>143</v>
      </c>
      <c r="G43" s="106" t="s">
        <v>625</v>
      </c>
      <c r="H43" s="106" t="s">
        <v>455</v>
      </c>
      <c r="I43" s="106" t="s">
        <v>456</v>
      </c>
      <c r="J43" s="108" t="s">
        <v>50</v>
      </c>
      <c r="K43" s="109">
        <f>IF(J43='[3]Escalas de Valoración'!$C$64,'[3]Escalas de Valoración'!$D$64,IF(J43='[3]Escalas de Valoración'!$C$65,'[3]Escalas de Valoración'!$D$65,IF(J43='[3]Escalas de Valoración'!$C$66,'[3]Escalas de Valoración'!$D$66,IF(J43='[3]Escalas de Valoración'!$C$67,'[3]Escalas de Valoración'!$D$67,IF(J43='[3]Escalas de Valoración'!$C$68,'[3]Escalas de Valoración'!$D$68,)))))</f>
        <v>2</v>
      </c>
      <c r="L43" s="108" t="s">
        <v>29</v>
      </c>
      <c r="M43" s="109">
        <f>IF(L43='[3]Escalas de Valoración'!$E$62,'[3]Escalas de Valoración'!$E$63,IF(L43='[3]Escalas de Valoración'!$F$62,'[3]Escalas de Valoración'!$F$63,IF(L43='[3]Escalas de Valoración'!$G$62,'[3]Escalas de Valoración'!$G$63,IF(L43='[3]Escalas de Valoración'!$H$62,'[3]Escalas de Valoración'!$H$63,IF(L43='[3]Escalas de Valoración'!$I$62,'[3]Escalas de Valoración'!$I$63,)))))</f>
        <v>15</v>
      </c>
      <c r="N43" s="109">
        <f t="shared" ref="N43:N44" si="73">K43*M43</f>
        <v>30</v>
      </c>
      <c r="O43" s="107" t="str">
        <f t="shared" si="67"/>
        <v>ALTA</v>
      </c>
      <c r="P43" s="107" t="s">
        <v>263</v>
      </c>
      <c r="Q43" s="107"/>
      <c r="R43" s="106" t="s">
        <v>658</v>
      </c>
      <c r="S43" s="107"/>
      <c r="T43" s="107"/>
      <c r="U43" s="107"/>
      <c r="V43" s="106"/>
      <c r="W43" s="106"/>
      <c r="X43" s="108" t="s">
        <v>74</v>
      </c>
      <c r="Y43" s="109">
        <f>IF(X43='[3]Escalas de Valoración'!$C$64,'[3]Escalas de Valoración'!$D$64,IF(X43='[3]Escalas de Valoración'!$C$65,'[3]Escalas de Valoración'!$D$65,IF(X43='[3]Escalas de Valoración'!$C$66,'[3]Escalas de Valoración'!$D$66,IF(X43='[3]Escalas de Valoración'!$C$67,'[3]Escalas de Valoración'!$D$67,IF(X43='[3]Escalas de Valoración'!$C$68,'[3]Escalas de Valoración'!$D$68,)))))</f>
        <v>1</v>
      </c>
      <c r="Z43" s="108" t="s">
        <v>29</v>
      </c>
      <c r="AA43" s="109">
        <f>IF(Z43='[3]Escalas de Valoración'!$E$62,'[3]Escalas de Valoración'!$E$63,IF(Z43='[3]Escalas de Valoración'!$F$62,'[3]Escalas de Valoración'!$F$63,IF(Z43='[3]Escalas de Valoración'!$G$62,'[3]Escalas de Valoración'!$G$63,IF(Z43='[3]Escalas de Valoración'!$H$62,'[3]Escalas de Valoración'!$H$63,IF(Z43='[3]Escalas de Valoración'!$I$62,'[3]Escalas de Valoración'!$I$63,)))))</f>
        <v>15</v>
      </c>
      <c r="AB43" s="109">
        <f t="shared" si="71"/>
        <v>15</v>
      </c>
      <c r="AC43" s="107" t="str">
        <f t="shared" si="72"/>
        <v>ALTA</v>
      </c>
      <c r="AD43" s="106" t="s">
        <v>457</v>
      </c>
      <c r="AE43" s="106" t="s">
        <v>226</v>
      </c>
      <c r="AF43" s="106" t="s">
        <v>458</v>
      </c>
      <c r="AG43" s="106" t="s">
        <v>282</v>
      </c>
      <c r="AH43" s="113" t="s">
        <v>459</v>
      </c>
      <c r="AI43" s="113" t="s">
        <v>460</v>
      </c>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row>
    <row r="44" spans="1:64" s="141" customFormat="1" ht="105" customHeight="1" x14ac:dyDescent="0.25">
      <c r="A44" s="106" t="s">
        <v>394</v>
      </c>
      <c r="B44" s="106" t="s">
        <v>274</v>
      </c>
      <c r="C44" s="106" t="s">
        <v>141</v>
      </c>
      <c r="D44" s="189">
        <v>33</v>
      </c>
      <c r="E44" s="114" t="s">
        <v>461</v>
      </c>
      <c r="F44" s="107" t="s">
        <v>143</v>
      </c>
      <c r="G44" s="106" t="s">
        <v>462</v>
      </c>
      <c r="H44" s="106" t="s">
        <v>463</v>
      </c>
      <c r="I44" s="106" t="s">
        <v>464</v>
      </c>
      <c r="J44" s="108" t="s">
        <v>50</v>
      </c>
      <c r="K44" s="109">
        <f>IF(J44='[3]Escalas de Valoración'!$C$64,'[3]Escalas de Valoración'!$D$64,IF(J44='[3]Escalas de Valoración'!$C$65,'[3]Escalas de Valoración'!$D$65,IF(J44='[3]Escalas de Valoración'!$C$66,'[3]Escalas de Valoración'!$D$66,IF(J44='[3]Escalas de Valoración'!$C$67,'[3]Escalas de Valoración'!$D$67,IF(J44='[3]Escalas de Valoración'!$C$68,'[3]Escalas de Valoración'!$D$68,)))))</f>
        <v>2</v>
      </c>
      <c r="L44" s="108" t="s">
        <v>29</v>
      </c>
      <c r="M44" s="109">
        <f>IF(L44='[3]Escalas de Valoración'!$E$62,'[3]Escalas de Valoración'!$E$63,IF(L44='[3]Escalas de Valoración'!$F$62,'[3]Escalas de Valoración'!$F$63,IF(L44='[3]Escalas de Valoración'!$G$62,'[3]Escalas de Valoración'!$G$63,IF(L44='[3]Escalas de Valoración'!$H$62,'[3]Escalas de Valoración'!$H$63,IF(L44='[3]Escalas de Valoración'!$I$62,'[3]Escalas de Valoración'!$I$63,)))))</f>
        <v>15</v>
      </c>
      <c r="N44" s="109">
        <f t="shared" si="73"/>
        <v>30</v>
      </c>
      <c r="O44" s="107" t="str">
        <f t="shared" si="67"/>
        <v>ALTA</v>
      </c>
      <c r="P44" s="107" t="s">
        <v>263</v>
      </c>
      <c r="Q44" s="107"/>
      <c r="R44" s="106" t="s">
        <v>465</v>
      </c>
      <c r="S44" s="107" t="s">
        <v>148</v>
      </c>
      <c r="T44" s="107"/>
      <c r="U44" s="107" t="s">
        <v>110</v>
      </c>
      <c r="V44" s="106" t="s">
        <v>181</v>
      </c>
      <c r="W44" s="106" t="s">
        <v>150</v>
      </c>
      <c r="X44" s="108" t="s">
        <v>74</v>
      </c>
      <c r="Y44" s="109">
        <f>IF(X44='[3]Escalas de Valoración'!$C$64,'[3]Escalas de Valoración'!$D$64,IF(X44='[3]Escalas de Valoración'!$C$65,'[3]Escalas de Valoración'!$D$65,IF(X44='[3]Escalas de Valoración'!$C$66,'[3]Escalas de Valoración'!$D$66,IF(X44='[3]Escalas de Valoración'!$C$67,'[3]Escalas de Valoración'!$D$67,IF(X44='[3]Escalas de Valoración'!$C$68,'[3]Escalas de Valoración'!$D$68,)))))</f>
        <v>1</v>
      </c>
      <c r="Z44" s="108" t="s">
        <v>29</v>
      </c>
      <c r="AA44" s="109">
        <f>IF(Z44='[3]Escalas de Valoración'!$E$62,'[3]Escalas de Valoración'!$E$63,IF(Z44='[3]Escalas de Valoración'!$F$62,'[3]Escalas de Valoración'!$F$63,IF(Z44='[3]Escalas de Valoración'!$G$62,'[3]Escalas de Valoración'!$G$63,IF(Z44='[3]Escalas de Valoración'!$H$62,'[3]Escalas de Valoración'!$H$63,IF(Z44='[3]Escalas de Valoración'!$I$62,'[3]Escalas de Valoración'!$I$63,)))))</f>
        <v>15</v>
      </c>
      <c r="AB44" s="109">
        <f t="shared" si="71"/>
        <v>15</v>
      </c>
      <c r="AC44" s="107" t="str">
        <f t="shared" si="72"/>
        <v>ALTA</v>
      </c>
      <c r="AD44" s="106" t="s">
        <v>466</v>
      </c>
      <c r="AE44" s="106" t="s">
        <v>132</v>
      </c>
      <c r="AF44" s="106" t="s">
        <v>467</v>
      </c>
      <c r="AG44" s="106" t="s">
        <v>282</v>
      </c>
      <c r="AH44" s="113" t="s">
        <v>468</v>
      </c>
      <c r="AI44" s="113" t="s">
        <v>469</v>
      </c>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row>
    <row r="45" spans="1:64" ht="236.25" customHeight="1" x14ac:dyDescent="0.25">
      <c r="A45" s="189" t="s">
        <v>394</v>
      </c>
      <c r="B45" s="189" t="s">
        <v>273</v>
      </c>
      <c r="C45" s="189" t="s">
        <v>219</v>
      </c>
      <c r="D45" s="189">
        <v>34</v>
      </c>
      <c r="E45" s="189" t="s">
        <v>592</v>
      </c>
      <c r="F45" s="107" t="s">
        <v>650</v>
      </c>
      <c r="G45" s="189" t="s">
        <v>636</v>
      </c>
      <c r="H45" s="189" t="s">
        <v>637</v>
      </c>
      <c r="I45" s="189" t="s">
        <v>594</v>
      </c>
      <c r="J45" s="108" t="s">
        <v>50</v>
      </c>
      <c r="K45" s="109">
        <f>IF(J45='[3]Escalas de Valoración'!$C$64,'[3]Escalas de Valoración'!$D$64,IF(J45='[3]Escalas de Valoración'!$C$65,'[3]Escalas de Valoración'!$D$65,IF(J45='[3]Escalas de Valoración'!$C$66,'[3]Escalas de Valoración'!$D$66,IF(J45='[3]Escalas de Valoración'!$C$67,'[3]Escalas de Valoración'!$D$67,IF(J45='[3]Escalas de Valoración'!$C$68,'[3]Escalas de Valoración'!$D$68,)))))</f>
        <v>2</v>
      </c>
      <c r="L45" s="108" t="s">
        <v>29</v>
      </c>
      <c r="M45" s="109">
        <f>IF(L45='[3]Escalas de Valoración'!$E$62,'[3]Escalas de Valoración'!$E$63,IF(L45='[3]Escalas de Valoración'!$F$62,'[3]Escalas de Valoración'!$F$63,IF(L45='[3]Escalas de Valoración'!$G$62,'[3]Escalas de Valoración'!$G$63,IF(L45='[3]Escalas de Valoración'!$H$62,'[3]Escalas de Valoración'!$H$63,IF(L45='[3]Escalas de Valoración'!$I$62,'[3]Escalas de Valoración'!$I$63,)))))</f>
        <v>15</v>
      </c>
      <c r="N45" s="109">
        <f t="shared" ref="N45:N48" si="74">K45*M45</f>
        <v>30</v>
      </c>
      <c r="O45" s="107" t="str">
        <f t="shared" ref="O45:O48" si="75">IF(N45=0,"",IF(N45&lt;=4,"BAJA",IF(AND(N45&lt;=10),"MODERADA",IF(AND(N45&lt;=30),"ALTA",IF(N45&lt;=600,"EXTREMA","")))))</f>
        <v>ALTA</v>
      </c>
      <c r="P45" s="107" t="s">
        <v>263</v>
      </c>
      <c r="Q45" s="107"/>
      <c r="R45" s="189" t="s">
        <v>596</v>
      </c>
      <c r="S45" s="107" t="s">
        <v>148</v>
      </c>
      <c r="T45" s="107"/>
      <c r="U45" s="107" t="s">
        <v>110</v>
      </c>
      <c r="V45" s="189" t="s">
        <v>149</v>
      </c>
      <c r="W45" s="189" t="s">
        <v>150</v>
      </c>
      <c r="X45" s="108" t="s">
        <v>74</v>
      </c>
      <c r="Y45" s="109">
        <f>IF(X45='[3]Escalas de Valoración'!$C$64,'[3]Escalas de Valoración'!$D$64,IF(X45='[3]Escalas de Valoración'!$C$65,'[3]Escalas de Valoración'!$D$65,IF(X45='[3]Escalas de Valoración'!$C$66,'[3]Escalas de Valoración'!$D$66,IF(X45='[3]Escalas de Valoración'!$C$67,'[3]Escalas de Valoración'!$D$67,IF(X45='[3]Escalas de Valoración'!$C$68,'[3]Escalas de Valoración'!$D$68,)))))</f>
        <v>1</v>
      </c>
      <c r="Z45" s="108" t="s">
        <v>29</v>
      </c>
      <c r="AA45" s="109">
        <f>IF(Z45='[3]Escalas de Valoración'!$E$62,'[3]Escalas de Valoración'!$E$63,IF(Z45='[3]Escalas de Valoración'!$F$62,'[3]Escalas de Valoración'!$F$63,IF(Z45='[3]Escalas de Valoración'!$G$62,'[3]Escalas de Valoración'!$G$63,IF(Z45='[3]Escalas de Valoración'!$H$62,'[3]Escalas de Valoración'!$H$63,IF(Z45='[3]Escalas de Valoración'!$I$62,'[3]Escalas de Valoración'!$I$63,)))))</f>
        <v>15</v>
      </c>
      <c r="AB45" s="109">
        <f t="shared" ref="AB45:AB48" si="76">Y45*AA45</f>
        <v>15</v>
      </c>
      <c r="AC45" s="107" t="str">
        <f t="shared" ref="AC45:AC48" si="77">IF(AB45=0,"",IF(AB45&lt;=4,"BAJA",IF(AND(AB45=10),"MODERADA",IF(AND(AB45&lt;=30),"ALTA",IF(AB45&lt;=600,"EXTREMA","")))))</f>
        <v>ALTA</v>
      </c>
      <c r="AD45" s="189" t="s">
        <v>638</v>
      </c>
      <c r="AE45" s="189" t="s">
        <v>131</v>
      </c>
      <c r="AF45" s="189" t="s">
        <v>639</v>
      </c>
      <c r="AG45" s="189" t="s">
        <v>597</v>
      </c>
      <c r="AH45" s="113" t="s">
        <v>598</v>
      </c>
      <c r="AI45" s="113" t="s">
        <v>640</v>
      </c>
    </row>
    <row r="46" spans="1:64" ht="105" x14ac:dyDescent="0.25">
      <c r="A46" s="189" t="s">
        <v>394</v>
      </c>
      <c r="B46" s="189" t="s">
        <v>273</v>
      </c>
      <c r="C46" s="189" t="s">
        <v>219</v>
      </c>
      <c r="D46" s="189">
        <v>35</v>
      </c>
      <c r="E46" s="189" t="s">
        <v>593</v>
      </c>
      <c r="F46" s="107" t="s">
        <v>650</v>
      </c>
      <c r="G46" s="189" t="s">
        <v>636</v>
      </c>
      <c r="H46" s="189" t="s">
        <v>637</v>
      </c>
      <c r="I46" s="189" t="s">
        <v>641</v>
      </c>
      <c r="J46" s="108" t="s">
        <v>50</v>
      </c>
      <c r="K46" s="109">
        <f>IF(J46='[3]Escalas de Valoración'!$C$64,'[3]Escalas de Valoración'!$D$64,IF(J46='[3]Escalas de Valoración'!$C$65,'[3]Escalas de Valoración'!$D$65,IF(J46='[3]Escalas de Valoración'!$C$66,'[3]Escalas de Valoración'!$D$66,IF(J46='[3]Escalas de Valoración'!$C$67,'[3]Escalas de Valoración'!$D$67,IF(J46='[3]Escalas de Valoración'!$C$68,'[3]Escalas de Valoración'!$D$68,)))))</f>
        <v>2</v>
      </c>
      <c r="L46" s="108" t="s">
        <v>29</v>
      </c>
      <c r="M46" s="109">
        <f>IF(L46='[3]Escalas de Valoración'!$E$62,'[3]Escalas de Valoración'!$E$63,IF(L46='[3]Escalas de Valoración'!$F$62,'[3]Escalas de Valoración'!$F$63,IF(L46='[3]Escalas de Valoración'!$G$62,'[3]Escalas de Valoración'!$G$63,IF(L46='[3]Escalas de Valoración'!$H$62,'[3]Escalas de Valoración'!$H$63,IF(L46='[3]Escalas de Valoración'!$I$62,'[3]Escalas de Valoración'!$I$63,)))))</f>
        <v>15</v>
      </c>
      <c r="N46" s="109">
        <f t="shared" si="74"/>
        <v>30</v>
      </c>
      <c r="O46" s="107" t="str">
        <f t="shared" si="75"/>
        <v>ALTA</v>
      </c>
      <c r="P46" s="107" t="s">
        <v>263</v>
      </c>
      <c r="Q46" s="107"/>
      <c r="R46" s="189" t="s">
        <v>642</v>
      </c>
      <c r="S46" s="107" t="s">
        <v>148</v>
      </c>
      <c r="T46" s="107"/>
      <c r="U46" s="107" t="s">
        <v>110</v>
      </c>
      <c r="V46" s="189" t="s">
        <v>181</v>
      </c>
      <c r="W46" s="189" t="s">
        <v>150</v>
      </c>
      <c r="X46" s="108" t="s">
        <v>74</v>
      </c>
      <c r="Y46" s="109">
        <f>IF(X46='[3]Escalas de Valoración'!$C$64,'[3]Escalas de Valoración'!$D$64,IF(X46='[3]Escalas de Valoración'!$C$65,'[3]Escalas de Valoración'!$D$65,IF(X46='[3]Escalas de Valoración'!$C$66,'[3]Escalas de Valoración'!$D$66,IF(X46='[3]Escalas de Valoración'!$C$67,'[3]Escalas de Valoración'!$D$67,IF(X46='[3]Escalas de Valoración'!$C$68,'[3]Escalas de Valoración'!$D$68,)))))</f>
        <v>1</v>
      </c>
      <c r="Z46" s="108" t="s">
        <v>29</v>
      </c>
      <c r="AA46" s="109">
        <f>IF(Z46='[3]Escalas de Valoración'!$E$62,'[3]Escalas de Valoración'!$E$63,IF(Z46='[3]Escalas de Valoración'!$F$62,'[3]Escalas de Valoración'!$F$63,IF(Z46='[3]Escalas de Valoración'!$G$62,'[3]Escalas de Valoración'!$G$63,IF(Z46='[3]Escalas de Valoración'!$H$62,'[3]Escalas de Valoración'!$H$63,IF(Z46='[3]Escalas de Valoración'!$I$62,'[3]Escalas de Valoración'!$I$63,)))))</f>
        <v>15</v>
      </c>
      <c r="AB46" s="109">
        <f t="shared" si="76"/>
        <v>15</v>
      </c>
      <c r="AC46" s="107" t="str">
        <f t="shared" si="77"/>
        <v>ALTA</v>
      </c>
      <c r="AD46" s="189" t="s">
        <v>599</v>
      </c>
      <c r="AE46" s="189" t="s">
        <v>131</v>
      </c>
      <c r="AF46" s="189" t="s">
        <v>600</v>
      </c>
      <c r="AG46" s="189" t="s">
        <v>250</v>
      </c>
      <c r="AH46" s="113" t="s">
        <v>601</v>
      </c>
      <c r="AI46" s="113" t="s">
        <v>602</v>
      </c>
    </row>
    <row r="47" spans="1:64" ht="192.75" customHeight="1" x14ac:dyDescent="0.25">
      <c r="A47" s="240" t="s">
        <v>394</v>
      </c>
      <c r="B47" s="189" t="s">
        <v>242</v>
      </c>
      <c r="C47" s="239" t="s">
        <v>219</v>
      </c>
      <c r="D47" s="189">
        <v>36</v>
      </c>
      <c r="E47" s="239" t="s">
        <v>620</v>
      </c>
      <c r="F47" s="107" t="s">
        <v>650</v>
      </c>
      <c r="G47" s="189" t="s">
        <v>643</v>
      </c>
      <c r="H47" s="239" t="s">
        <v>644</v>
      </c>
      <c r="I47" s="240" t="s">
        <v>595</v>
      </c>
      <c r="J47" s="108" t="s">
        <v>50</v>
      </c>
      <c r="K47" s="109">
        <f>IF(J47='[3]Escalas de Valoración'!$C$64,'[3]Escalas de Valoración'!$D$64,IF(J47='[3]Escalas de Valoración'!$C$65,'[3]Escalas de Valoración'!$D$65,IF(J47='[3]Escalas de Valoración'!$C$66,'[3]Escalas de Valoración'!$D$66,IF(J47='[3]Escalas de Valoración'!$C$67,'[3]Escalas de Valoración'!$D$67,IF(J47='[3]Escalas de Valoración'!$C$68,'[3]Escalas de Valoración'!$D$68,)))))</f>
        <v>2</v>
      </c>
      <c r="L47" s="108" t="s">
        <v>29</v>
      </c>
      <c r="M47" s="109">
        <f>IF(L47='[3]Escalas de Valoración'!$E$62,'[3]Escalas de Valoración'!$E$63,IF(L47='[3]Escalas de Valoración'!$F$62,'[3]Escalas de Valoración'!$F$63,IF(L47='[3]Escalas de Valoración'!$G$62,'[3]Escalas de Valoración'!$G$63,IF(L47='[3]Escalas de Valoración'!$H$62,'[3]Escalas de Valoración'!$H$63,IF(L47='[3]Escalas de Valoración'!$I$62,'[3]Escalas de Valoración'!$I$63,)))))</f>
        <v>15</v>
      </c>
      <c r="N47" s="109">
        <f t="shared" si="74"/>
        <v>30</v>
      </c>
      <c r="O47" s="107" t="str">
        <f t="shared" si="75"/>
        <v>ALTA</v>
      </c>
      <c r="P47" s="107" t="s">
        <v>263</v>
      </c>
      <c r="Q47" s="107"/>
      <c r="R47" s="239" t="s">
        <v>645</v>
      </c>
      <c r="S47" s="107" t="s">
        <v>148</v>
      </c>
      <c r="T47" s="107"/>
      <c r="U47" s="107" t="s">
        <v>110</v>
      </c>
      <c r="V47" s="189" t="s">
        <v>181</v>
      </c>
      <c r="W47" s="189" t="s">
        <v>150</v>
      </c>
      <c r="X47" s="108" t="s">
        <v>74</v>
      </c>
      <c r="Y47" s="109">
        <f>IF(X47='[3]Escalas de Valoración'!$C$64,'[3]Escalas de Valoración'!$D$64,IF(X47='[3]Escalas de Valoración'!$C$65,'[3]Escalas de Valoración'!$D$65,IF(X47='[3]Escalas de Valoración'!$C$66,'[3]Escalas de Valoración'!$D$66,IF(X47='[3]Escalas de Valoración'!$C$67,'[3]Escalas de Valoración'!$D$67,IF(X47='[3]Escalas de Valoración'!$C$68,'[3]Escalas de Valoración'!$D$68,)))))</f>
        <v>1</v>
      </c>
      <c r="Z47" s="108" t="s">
        <v>29</v>
      </c>
      <c r="AA47" s="109">
        <f>IF(Z47='[3]Escalas de Valoración'!$E$62,'[3]Escalas de Valoración'!$E$63,IF(Z47='[3]Escalas de Valoración'!$F$62,'[3]Escalas de Valoración'!$F$63,IF(Z47='[3]Escalas de Valoración'!$G$62,'[3]Escalas de Valoración'!$G$63,IF(Z47='[3]Escalas de Valoración'!$H$62,'[3]Escalas de Valoración'!$H$63,IF(Z47='[3]Escalas de Valoración'!$I$62,'[3]Escalas de Valoración'!$I$63,)))))</f>
        <v>15</v>
      </c>
      <c r="AB47" s="109">
        <f t="shared" si="76"/>
        <v>15</v>
      </c>
      <c r="AC47" s="107" t="str">
        <f t="shared" si="77"/>
        <v>ALTA</v>
      </c>
      <c r="AD47" s="239" t="s">
        <v>646</v>
      </c>
      <c r="AE47" s="239" t="s">
        <v>131</v>
      </c>
      <c r="AF47" s="239" t="s">
        <v>647</v>
      </c>
      <c r="AG47" s="239" t="s">
        <v>250</v>
      </c>
      <c r="AH47" s="238" t="s">
        <v>648</v>
      </c>
      <c r="AI47" s="238" t="s">
        <v>649</v>
      </c>
    </row>
    <row r="48" spans="1:64" ht="65.25" hidden="1" x14ac:dyDescent="0.25">
      <c r="A48" s="241"/>
      <c r="B48" s="189" t="s">
        <v>296</v>
      </c>
      <c r="C48" s="239"/>
      <c r="D48" s="189">
        <v>37</v>
      </c>
      <c r="E48" s="239"/>
      <c r="F48" s="199"/>
      <c r="G48" s="189"/>
      <c r="H48" s="239"/>
      <c r="I48" s="241"/>
      <c r="J48" s="108" t="s">
        <v>50</v>
      </c>
      <c r="K48" s="109">
        <f>IF(J48='[3]Escalas de Valoración'!$C$64,'[3]Escalas de Valoración'!$D$64,IF(J48='[3]Escalas de Valoración'!$C$65,'[3]Escalas de Valoración'!$D$65,IF(J48='[3]Escalas de Valoración'!$C$66,'[3]Escalas de Valoración'!$D$66,IF(J48='[3]Escalas de Valoración'!$C$67,'[3]Escalas de Valoración'!$D$67,IF(J48='[3]Escalas de Valoración'!$C$68,'[3]Escalas de Valoración'!$D$68,)))))</f>
        <v>2</v>
      </c>
      <c r="L48" s="108" t="s">
        <v>29</v>
      </c>
      <c r="M48" s="109">
        <f>IF(L48='[3]Escalas de Valoración'!$E$62,'[3]Escalas de Valoración'!$E$63,IF(L48='[3]Escalas de Valoración'!$F$62,'[3]Escalas de Valoración'!$F$63,IF(L48='[3]Escalas de Valoración'!$G$62,'[3]Escalas de Valoración'!$G$63,IF(L48='[3]Escalas de Valoración'!$H$62,'[3]Escalas de Valoración'!$H$63,IF(L48='[3]Escalas de Valoración'!$I$62,'[3]Escalas de Valoración'!$I$63,)))))</f>
        <v>15</v>
      </c>
      <c r="N48" s="109">
        <f t="shared" si="74"/>
        <v>30</v>
      </c>
      <c r="O48" s="107" t="str">
        <f t="shared" si="75"/>
        <v>ALTA</v>
      </c>
      <c r="P48" s="107" t="s">
        <v>263</v>
      </c>
      <c r="Q48" s="107"/>
      <c r="R48" s="239"/>
      <c r="S48" s="107" t="s">
        <v>148</v>
      </c>
      <c r="T48" s="107"/>
      <c r="U48" s="107" t="s">
        <v>110</v>
      </c>
      <c r="V48" s="189" t="s">
        <v>181</v>
      </c>
      <c r="W48" s="189" t="s">
        <v>150</v>
      </c>
      <c r="X48" s="108" t="s">
        <v>74</v>
      </c>
      <c r="Y48" s="109">
        <f>IF(X48='[3]Escalas de Valoración'!$C$64,'[3]Escalas de Valoración'!$D$64,IF(X48='[3]Escalas de Valoración'!$C$65,'[3]Escalas de Valoración'!$D$65,IF(X48='[3]Escalas de Valoración'!$C$66,'[3]Escalas de Valoración'!$D$66,IF(X48='[3]Escalas de Valoración'!$C$67,'[3]Escalas de Valoración'!$D$67,IF(X48='[3]Escalas de Valoración'!$C$68,'[3]Escalas de Valoración'!$D$68,)))))</f>
        <v>1</v>
      </c>
      <c r="Z48" s="108" t="s">
        <v>29</v>
      </c>
      <c r="AA48" s="109">
        <f>IF(Z48='[3]Escalas de Valoración'!$E$62,'[3]Escalas de Valoración'!$E$63,IF(Z48='[3]Escalas de Valoración'!$F$62,'[3]Escalas de Valoración'!$F$63,IF(Z48='[3]Escalas de Valoración'!$G$62,'[3]Escalas de Valoración'!$G$63,IF(Z48='[3]Escalas de Valoración'!$H$62,'[3]Escalas de Valoración'!$H$63,IF(Z48='[3]Escalas de Valoración'!$I$62,'[3]Escalas de Valoración'!$I$63,)))))</f>
        <v>15</v>
      </c>
      <c r="AB48" s="109">
        <f t="shared" si="76"/>
        <v>15</v>
      </c>
      <c r="AC48" s="107" t="str">
        <f t="shared" si="77"/>
        <v>ALTA</v>
      </c>
      <c r="AD48" s="239"/>
      <c r="AE48" s="239"/>
      <c r="AF48" s="239"/>
      <c r="AG48" s="239"/>
      <c r="AH48" s="238"/>
      <c r="AI48" s="238"/>
    </row>
    <row r="49" spans="1:35" ht="174" customHeight="1" x14ac:dyDescent="0.25">
      <c r="A49" s="189" t="s">
        <v>394</v>
      </c>
      <c r="B49" s="189" t="s">
        <v>296</v>
      </c>
      <c r="C49" s="189" t="s">
        <v>219</v>
      </c>
      <c r="D49" s="189">
        <v>38</v>
      </c>
      <c r="E49" s="189" t="s">
        <v>603</v>
      </c>
      <c r="F49" s="107" t="s">
        <v>651</v>
      </c>
      <c r="G49" s="189" t="s">
        <v>652</v>
      </c>
      <c r="H49" s="200" t="s">
        <v>653</v>
      </c>
      <c r="I49" s="189" t="s">
        <v>654</v>
      </c>
      <c r="J49" s="108" t="s">
        <v>50</v>
      </c>
      <c r="K49" s="109">
        <f>IF(J49='[3]Escalas de Valoración'!$C$64,'[3]Escalas de Valoración'!$D$64,IF(J49='[3]Escalas de Valoración'!$C$65,'[3]Escalas de Valoración'!$D$65,IF(J49='[3]Escalas de Valoración'!$C$66,'[3]Escalas de Valoración'!$D$66,IF(J49='[3]Escalas de Valoración'!$C$67,'[3]Escalas de Valoración'!$D$67,IF(J49='[3]Escalas de Valoración'!$C$68,'[3]Escalas de Valoración'!$D$68,)))))</f>
        <v>2</v>
      </c>
      <c r="L49" s="108" t="s">
        <v>29</v>
      </c>
      <c r="M49" s="109">
        <f>IF(L49='[3]Escalas de Valoración'!$E$62,'[3]Escalas de Valoración'!$E$63,IF(L49='[3]Escalas de Valoración'!$F$62,'[3]Escalas de Valoración'!$F$63,IF(L49='[3]Escalas de Valoración'!$G$62,'[3]Escalas de Valoración'!$G$63,IF(L49='[3]Escalas de Valoración'!$H$62,'[3]Escalas de Valoración'!$H$63,IF(L49='[3]Escalas de Valoración'!$I$62,'[3]Escalas de Valoración'!$I$63,)))))</f>
        <v>15</v>
      </c>
      <c r="N49" s="109">
        <f t="shared" ref="N49:N50" si="78">K49*M49</f>
        <v>30</v>
      </c>
      <c r="O49" s="107" t="str">
        <f t="shared" ref="O49:O50" si="79">IF(N49=0,"",IF(N49&lt;=4,"BAJA",IF(AND(N49&lt;=10),"MODERADA",IF(AND(N49&lt;=30),"ALTA",IF(N49&lt;=600,"EXTREMA","")))))</f>
        <v>ALTA</v>
      </c>
      <c r="P49" s="107" t="s">
        <v>263</v>
      </c>
      <c r="Q49" s="107"/>
      <c r="R49" s="189" t="s">
        <v>659</v>
      </c>
      <c r="S49" s="107" t="s">
        <v>148</v>
      </c>
      <c r="T49" s="107"/>
      <c r="U49" s="107" t="s">
        <v>110</v>
      </c>
      <c r="V49" s="189" t="s">
        <v>149</v>
      </c>
      <c r="W49" s="189" t="s">
        <v>150</v>
      </c>
      <c r="X49" s="108" t="s">
        <v>74</v>
      </c>
      <c r="Y49" s="109">
        <f>IF(X49='[3]Escalas de Valoración'!$C$64,'[3]Escalas de Valoración'!$D$64,IF(X49='[3]Escalas de Valoración'!$C$65,'[3]Escalas de Valoración'!$D$65,IF(X49='[3]Escalas de Valoración'!$C$66,'[3]Escalas de Valoración'!$D$66,IF(X49='[3]Escalas de Valoración'!$C$67,'[3]Escalas de Valoración'!$D$67,IF(X49='[3]Escalas de Valoración'!$C$68,'[3]Escalas de Valoración'!$D$68,)))))</f>
        <v>1</v>
      </c>
      <c r="Z49" s="108" t="s">
        <v>29</v>
      </c>
      <c r="AA49" s="109">
        <f>IF(Z49='[3]Escalas de Valoración'!$E$62,'[3]Escalas de Valoración'!$E$63,IF(Z49='[3]Escalas de Valoración'!$F$62,'[3]Escalas de Valoración'!$F$63,IF(Z49='[3]Escalas de Valoración'!$G$62,'[3]Escalas de Valoración'!$G$63,IF(Z49='[3]Escalas de Valoración'!$H$62,'[3]Escalas de Valoración'!$H$63,IF(Z49='[3]Escalas de Valoración'!$I$62,'[3]Escalas de Valoración'!$I$63,)))))</f>
        <v>15</v>
      </c>
      <c r="AB49" s="109">
        <f t="shared" ref="AB49" si="80">Y49*AA49</f>
        <v>15</v>
      </c>
      <c r="AC49" s="107" t="str">
        <f t="shared" ref="AC49" si="81">IF(AB49=0,"",IF(AB49&lt;=4,"BAJA",IF(AND(AB49=10),"MODERADA",IF(AND(AB49&lt;=30),"ALTA",IF(AB49&lt;=600,"EXTREMA","")))))</f>
        <v>ALTA</v>
      </c>
      <c r="AD49" s="189" t="s">
        <v>655</v>
      </c>
      <c r="AE49" s="189" t="s">
        <v>131</v>
      </c>
      <c r="AF49" s="189" t="s">
        <v>657</v>
      </c>
      <c r="AG49" s="189" t="s">
        <v>305</v>
      </c>
      <c r="AH49" s="113" t="s">
        <v>604</v>
      </c>
      <c r="AI49" s="113" t="s">
        <v>656</v>
      </c>
    </row>
    <row r="50" spans="1:35" ht="150" x14ac:dyDescent="0.25">
      <c r="A50" s="189" t="s">
        <v>394</v>
      </c>
      <c r="B50" s="189" t="s">
        <v>127</v>
      </c>
      <c r="C50" s="189" t="s">
        <v>128</v>
      </c>
      <c r="D50" s="189">
        <v>39</v>
      </c>
      <c r="E50" s="189" t="s">
        <v>624</v>
      </c>
      <c r="F50" s="107" t="s">
        <v>143</v>
      </c>
      <c r="G50" s="189" t="s">
        <v>618</v>
      </c>
      <c r="H50" s="189" t="s">
        <v>588</v>
      </c>
      <c r="I50" s="189" t="s">
        <v>605</v>
      </c>
      <c r="J50" s="108" t="s">
        <v>50</v>
      </c>
      <c r="K50" s="109">
        <f>IF(J50='[4]Escalas de Valoración'!$C$64,'[4]Escalas de Valoración'!$D$64,IF(J50='[4]Escalas de Valoración'!$C$65,'[4]Escalas de Valoración'!$D$65,IF(J50='[4]Escalas de Valoración'!$C$66,'[4]Escalas de Valoración'!$D$66,IF(J50='[4]Escalas de Valoración'!$C$67,'[4]Escalas de Valoración'!$D$67,IF(J50='[4]Escalas de Valoración'!$C$68,'[4]Escalas de Valoración'!$D$68,)))))</f>
        <v>2</v>
      </c>
      <c r="L50" s="108" t="s">
        <v>29</v>
      </c>
      <c r="M50" s="109">
        <f>IF(L50='[4]Escalas de Valoración'!$E$62,'[4]Escalas de Valoración'!$E$63,IF(L50='[4]Escalas de Valoración'!$F$62,'[4]Escalas de Valoración'!$F$63,IF(L50='[4]Escalas de Valoración'!$G$62,'[4]Escalas de Valoración'!$G$63,IF(L50='[4]Escalas de Valoración'!$H$62,'[4]Escalas de Valoración'!$H$63,IF(L50='[4]Escalas de Valoración'!$I$62,'[4]Escalas de Valoración'!$I$63,)))))</f>
        <v>15</v>
      </c>
      <c r="N50" s="109">
        <f t="shared" si="78"/>
        <v>30</v>
      </c>
      <c r="O50" s="107" t="str">
        <f t="shared" si="79"/>
        <v>ALTA</v>
      </c>
      <c r="P50" s="107" t="s">
        <v>263</v>
      </c>
      <c r="R50" s="189" t="s">
        <v>619</v>
      </c>
      <c r="S50" s="107" t="s">
        <v>148</v>
      </c>
      <c r="T50" s="107"/>
      <c r="U50" s="107" t="s">
        <v>110</v>
      </c>
      <c r="V50" s="189" t="s">
        <v>181</v>
      </c>
      <c r="W50" s="189" t="s">
        <v>150</v>
      </c>
      <c r="X50" s="108" t="s">
        <v>74</v>
      </c>
      <c r="Y50" s="109">
        <f>IF(X50='[3]Escalas de Valoración'!$C$64,'[3]Escalas de Valoración'!$D$64,IF(X50='[3]Escalas de Valoración'!$C$65,'[3]Escalas de Valoración'!$D$65,IF(X50='[3]Escalas de Valoración'!$C$66,'[3]Escalas de Valoración'!$D$66,IF(X50='[3]Escalas de Valoración'!$C$67,'[3]Escalas de Valoración'!$D$67,IF(X50='[3]Escalas de Valoración'!$C$68,'[3]Escalas de Valoración'!$D$68,)))))</f>
        <v>1</v>
      </c>
      <c r="Z50" s="108" t="s">
        <v>29</v>
      </c>
      <c r="AA50" s="109">
        <f>IF(Z50='[3]Escalas de Valoración'!$E$62,'[3]Escalas de Valoración'!$E$63,IF(Z50='[3]Escalas de Valoración'!$F$62,'[3]Escalas de Valoración'!$F$63,IF(Z50='[3]Escalas de Valoración'!$G$62,'[3]Escalas de Valoración'!$G$63,IF(Z50='[3]Escalas de Valoración'!$H$62,'[3]Escalas de Valoración'!$H$63,IF(Z50='[3]Escalas de Valoración'!$I$62,'[3]Escalas de Valoración'!$I$63,)))))</f>
        <v>15</v>
      </c>
      <c r="AB50" s="109">
        <f t="shared" ref="AB50" si="82">Y50*AA50</f>
        <v>15</v>
      </c>
      <c r="AC50" s="107" t="str">
        <f t="shared" ref="AC50" si="83">IF(AB50=0,"",IF(AB50&lt;=4,"BAJA",IF(AND(AB50=10),"MODERADA",IF(AND(AB50&lt;=30),"ALTA",IF(AB50&lt;=600,"EXTREMA","")))))</f>
        <v>ALTA</v>
      </c>
      <c r="AD50" s="189" t="s">
        <v>606</v>
      </c>
      <c r="AE50" s="189" t="s">
        <v>131</v>
      </c>
      <c r="AF50" s="189" t="s">
        <v>607</v>
      </c>
      <c r="AG50" s="189" t="s">
        <v>608</v>
      </c>
      <c r="AH50" s="113" t="s">
        <v>609</v>
      </c>
      <c r="AI50" s="113" t="s">
        <v>610</v>
      </c>
    </row>
    <row r="51" spans="1:35" ht="195" x14ac:dyDescent="0.25">
      <c r="A51" s="189" t="s">
        <v>394</v>
      </c>
      <c r="B51" s="189" t="s">
        <v>241</v>
      </c>
      <c r="C51" s="189" t="s">
        <v>219</v>
      </c>
      <c r="D51" s="189">
        <v>40</v>
      </c>
      <c r="E51" s="189" t="s">
        <v>611</v>
      </c>
      <c r="F51" s="107" t="s">
        <v>143</v>
      </c>
      <c r="G51" s="189" t="s">
        <v>623</v>
      </c>
      <c r="H51" s="189" t="s">
        <v>626</v>
      </c>
      <c r="I51" s="189" t="s">
        <v>627</v>
      </c>
      <c r="J51" s="108" t="s">
        <v>50</v>
      </c>
      <c r="K51" s="109">
        <f>IF(J51='[4]Escalas de Valoración'!$C$64,'[4]Escalas de Valoración'!$D$64,IF(J51='[4]Escalas de Valoración'!$C$65,'[4]Escalas de Valoración'!$D$65,IF(J51='[4]Escalas de Valoración'!$C$66,'[4]Escalas de Valoración'!$D$66,IF(J51='[4]Escalas de Valoración'!$C$67,'[4]Escalas de Valoración'!$D$67,IF(J51='[4]Escalas de Valoración'!$C$68,'[4]Escalas de Valoración'!$D$68,)))))</f>
        <v>2</v>
      </c>
      <c r="L51" s="108" t="s">
        <v>29</v>
      </c>
      <c r="M51" s="109">
        <f>IF(L51='[4]Escalas de Valoración'!$E$62,'[4]Escalas de Valoración'!$E$63,IF(L51='[4]Escalas de Valoración'!$F$62,'[4]Escalas de Valoración'!$F$63,IF(L51='[4]Escalas de Valoración'!$G$62,'[4]Escalas de Valoración'!$G$63,IF(L51='[4]Escalas de Valoración'!$H$62,'[4]Escalas de Valoración'!$H$63,IF(L51='[4]Escalas de Valoración'!$I$62,'[4]Escalas de Valoración'!$I$63,)))))</f>
        <v>15</v>
      </c>
      <c r="N51" s="109">
        <f>K51*M51</f>
        <v>30</v>
      </c>
      <c r="O51" s="107" t="str">
        <f t="shared" ref="O51:O52" si="84">IF(N51=0,"",IF(N51&lt;=4,"BAJA",IF(AND(N51&lt;=10),"MODERADA",IF(AND(N51&lt;=30),"ALTA",IF(N51&lt;=600,"EXTREMA","")))))</f>
        <v>ALTA</v>
      </c>
      <c r="P51" s="107" t="s">
        <v>263</v>
      </c>
      <c r="R51" s="189" t="s">
        <v>628</v>
      </c>
      <c r="S51" s="107" t="s">
        <v>148</v>
      </c>
      <c r="T51" s="107"/>
      <c r="U51" s="107" t="s">
        <v>110</v>
      </c>
      <c r="V51" s="189" t="s">
        <v>181</v>
      </c>
      <c r="W51" s="189" t="s">
        <v>150</v>
      </c>
      <c r="X51" s="108" t="s">
        <v>74</v>
      </c>
      <c r="Y51" s="109">
        <f>IF(X51='[3]Escalas de Valoración'!$C$64,'[3]Escalas de Valoración'!$D$64,IF(X51='[3]Escalas de Valoración'!$C$65,'[3]Escalas de Valoración'!$D$65,IF(X51='[3]Escalas de Valoración'!$C$66,'[3]Escalas de Valoración'!$D$66,IF(X51='[3]Escalas de Valoración'!$C$67,'[3]Escalas de Valoración'!$D$67,IF(X51='[3]Escalas de Valoración'!$C$68,'[3]Escalas de Valoración'!$D$68,)))))</f>
        <v>1</v>
      </c>
      <c r="Z51" s="108" t="s">
        <v>29</v>
      </c>
      <c r="AA51" s="109">
        <f>IF(Z51='[3]Escalas de Valoración'!$E$62,'[3]Escalas de Valoración'!$E$63,IF(Z51='[3]Escalas de Valoración'!$F$62,'[3]Escalas de Valoración'!$F$63,IF(Z51='[3]Escalas de Valoración'!$G$62,'[3]Escalas de Valoración'!$G$63,IF(Z51='[3]Escalas de Valoración'!$H$62,'[3]Escalas de Valoración'!$H$63,IF(Z51='[3]Escalas de Valoración'!$I$62,'[3]Escalas de Valoración'!$I$63,)))))</f>
        <v>15</v>
      </c>
      <c r="AB51" s="109">
        <f t="shared" ref="AB51:AB52" si="85">Y51*AA51</f>
        <v>15</v>
      </c>
      <c r="AC51" s="107" t="str">
        <f t="shared" ref="AC51:AC52" si="86">IF(AB51=0,"",IF(AB51&lt;=4,"BAJA",IF(AND(AB51=10),"MODERADA",IF(AND(AB51&lt;=30),"ALTA",IF(AB51&lt;=600,"EXTREMA","")))))</f>
        <v>ALTA</v>
      </c>
      <c r="AD51" s="189" t="s">
        <v>629</v>
      </c>
      <c r="AE51" s="189" t="s">
        <v>226</v>
      </c>
      <c r="AF51" s="189" t="s">
        <v>630</v>
      </c>
      <c r="AG51" s="189" t="s">
        <v>631</v>
      </c>
      <c r="AH51" s="113" t="s">
        <v>614</v>
      </c>
      <c r="AI51" s="113" t="s">
        <v>615</v>
      </c>
    </row>
    <row r="52" spans="1:35" ht="141.75" customHeight="1" x14ac:dyDescent="0.25">
      <c r="A52" s="189" t="s">
        <v>394</v>
      </c>
      <c r="B52" s="189" t="s">
        <v>241</v>
      </c>
      <c r="C52" s="189" t="s">
        <v>219</v>
      </c>
      <c r="D52" s="189">
        <v>41</v>
      </c>
      <c r="E52" s="189" t="s">
        <v>632</v>
      </c>
      <c r="F52" s="107" t="s">
        <v>143</v>
      </c>
      <c r="G52" s="189" t="s">
        <v>622</v>
      </c>
      <c r="H52" s="189" t="s">
        <v>621</v>
      </c>
      <c r="I52" s="189" t="s">
        <v>612</v>
      </c>
      <c r="J52" s="108" t="s">
        <v>50</v>
      </c>
      <c r="K52" s="109">
        <f>IF(J52='[4]Escalas de Valoración'!$C$64,'[4]Escalas de Valoración'!$D$64,IF(J52='[4]Escalas de Valoración'!$C$65,'[4]Escalas de Valoración'!$D$65,IF(J52='[4]Escalas de Valoración'!$C$66,'[4]Escalas de Valoración'!$D$66,IF(J52='[4]Escalas de Valoración'!$C$67,'[4]Escalas de Valoración'!$D$67,IF(J52='[4]Escalas de Valoración'!$C$68,'[4]Escalas de Valoración'!$D$68,)))))</f>
        <v>2</v>
      </c>
      <c r="L52" s="108" t="s">
        <v>29</v>
      </c>
      <c r="M52" s="109">
        <f>IF(L52='[4]Escalas de Valoración'!$E$62,'[4]Escalas de Valoración'!$E$63,IF(L52='[4]Escalas de Valoración'!$F$62,'[4]Escalas de Valoración'!$F$63,IF(L52='[4]Escalas de Valoración'!$G$62,'[4]Escalas de Valoración'!$G$63,IF(L52='[4]Escalas de Valoración'!$H$62,'[4]Escalas de Valoración'!$H$63,IF(L52='[4]Escalas de Valoración'!$I$62,'[4]Escalas de Valoración'!$I$63,)))))</f>
        <v>15</v>
      </c>
      <c r="N52" s="109">
        <f t="shared" ref="N52" si="87">K52*M52</f>
        <v>30</v>
      </c>
      <c r="O52" s="107" t="str">
        <f t="shared" si="84"/>
        <v>ALTA</v>
      </c>
      <c r="P52" s="107" t="s">
        <v>263</v>
      </c>
      <c r="R52" s="189" t="s">
        <v>613</v>
      </c>
      <c r="S52" s="107" t="s">
        <v>148</v>
      </c>
      <c r="T52" s="107"/>
      <c r="U52" s="107" t="s">
        <v>110</v>
      </c>
      <c r="V52" s="189" t="s">
        <v>181</v>
      </c>
      <c r="W52" s="189" t="s">
        <v>150</v>
      </c>
      <c r="X52" s="108" t="s">
        <v>74</v>
      </c>
      <c r="Y52" s="109">
        <f>IF(X52='[3]Escalas de Valoración'!$C$64,'[3]Escalas de Valoración'!$D$64,IF(X52='[3]Escalas de Valoración'!$C$65,'[3]Escalas de Valoración'!$D$65,IF(X52='[3]Escalas de Valoración'!$C$66,'[3]Escalas de Valoración'!$D$66,IF(X52='[3]Escalas de Valoración'!$C$67,'[3]Escalas de Valoración'!$D$67,IF(X52='[3]Escalas de Valoración'!$C$68,'[3]Escalas de Valoración'!$D$68,)))))</f>
        <v>1</v>
      </c>
      <c r="Z52" s="108" t="s">
        <v>29</v>
      </c>
      <c r="AA52" s="109">
        <f>IF(Z52='[3]Escalas de Valoración'!$E$62,'[3]Escalas de Valoración'!$E$63,IF(Z52='[3]Escalas de Valoración'!$F$62,'[3]Escalas de Valoración'!$F$63,IF(Z52='[3]Escalas de Valoración'!$G$62,'[3]Escalas de Valoración'!$G$63,IF(Z52='[3]Escalas de Valoración'!$H$62,'[3]Escalas de Valoración'!$H$63,IF(Z52='[3]Escalas de Valoración'!$I$62,'[3]Escalas de Valoración'!$I$63,)))))</f>
        <v>15</v>
      </c>
      <c r="AB52" s="109">
        <f t="shared" si="85"/>
        <v>15</v>
      </c>
      <c r="AC52" s="107" t="str">
        <f t="shared" si="86"/>
        <v>ALTA</v>
      </c>
      <c r="AD52" s="189" t="s">
        <v>633</v>
      </c>
      <c r="AE52" s="189" t="s">
        <v>226</v>
      </c>
      <c r="AF52" s="189" t="s">
        <v>634</v>
      </c>
      <c r="AG52" s="189" t="s">
        <v>635</v>
      </c>
      <c r="AH52" s="113" t="s">
        <v>616</v>
      </c>
      <c r="AI52" s="113" t="s">
        <v>617</v>
      </c>
    </row>
  </sheetData>
  <autoFilter ref="A11:BK52" xr:uid="{00000000-0001-0000-0300-000000000000}">
    <filterColumn colId="0">
      <filters>
        <filter val="RIESGOS DE CORRUPCIÓN"/>
      </filters>
    </filterColumn>
  </autoFilter>
  <dataConsolidate/>
  <mergeCells count="57">
    <mergeCell ref="A7:AI7"/>
    <mergeCell ref="AH8:AH11"/>
    <mergeCell ref="AI8:AI11"/>
    <mergeCell ref="I8:I11"/>
    <mergeCell ref="J10:K10"/>
    <mergeCell ref="F4:AI4"/>
    <mergeCell ref="F5:AA5"/>
    <mergeCell ref="F6:AA6"/>
    <mergeCell ref="L10:M10"/>
    <mergeCell ref="C40:C41"/>
    <mergeCell ref="B10:B11"/>
    <mergeCell ref="C10:C11"/>
    <mergeCell ref="N10:N11"/>
    <mergeCell ref="A8:C9"/>
    <mergeCell ref="E8:E11"/>
    <mergeCell ref="F8:F11"/>
    <mergeCell ref="H8:H11"/>
    <mergeCell ref="AB5:AI5"/>
    <mergeCell ref="A10:A11"/>
    <mergeCell ref="A1:E6"/>
    <mergeCell ref="F1:AI1"/>
    <mergeCell ref="F2:AI2"/>
    <mergeCell ref="D8:D11"/>
    <mergeCell ref="G8:G11"/>
    <mergeCell ref="AB6:AI6"/>
    <mergeCell ref="F3:AI3"/>
    <mergeCell ref="P8:AG8"/>
    <mergeCell ref="Z10:AA10"/>
    <mergeCell ref="R9:R11"/>
    <mergeCell ref="S9:T10"/>
    <mergeCell ref="U9:U10"/>
    <mergeCell ref="J8:O9"/>
    <mergeCell ref="O10:O11"/>
    <mergeCell ref="P9:Q10"/>
    <mergeCell ref="AG10:AG11"/>
    <mergeCell ref="AB10:AB11"/>
    <mergeCell ref="V9:V11"/>
    <mergeCell ref="W9:W11"/>
    <mergeCell ref="X10:Y10"/>
    <mergeCell ref="AF10:AF11"/>
    <mergeCell ref="X9:AC9"/>
    <mergeCell ref="AD10:AD11"/>
    <mergeCell ref="AE10:AE11"/>
    <mergeCell ref="AC10:AC11"/>
    <mergeCell ref="AD9:AG9"/>
    <mergeCell ref="A47:A48"/>
    <mergeCell ref="C47:C48"/>
    <mergeCell ref="E47:E48"/>
    <mergeCell ref="H47:H48"/>
    <mergeCell ref="I47:I48"/>
    <mergeCell ref="AH47:AH48"/>
    <mergeCell ref="AI47:AI48"/>
    <mergeCell ref="R47:R48"/>
    <mergeCell ref="AD47:AD48"/>
    <mergeCell ref="AE47:AE48"/>
    <mergeCell ref="AF47:AF48"/>
    <mergeCell ref="AG47:AG48"/>
  </mergeCells>
  <conditionalFormatting sqref="C40:C41 C37:C38 C19:C26">
    <cfRule type="cellIs" dxfId="1167" priority="1928" stopIfTrue="1" operator="equal">
      <formula>"Seleccione el proceso Correcto"</formula>
    </cfRule>
  </conditionalFormatting>
  <conditionalFormatting sqref="O37:O41">
    <cfRule type="cellIs" dxfId="1166" priority="2105" operator="between">
      <formula>8</formula>
      <formula>10</formula>
    </cfRule>
    <cfRule type="cellIs" dxfId="1165" priority="2106" operator="between">
      <formula>6</formula>
      <formula>7</formula>
    </cfRule>
    <cfRule type="cellIs" dxfId="1164" priority="2107" operator="equal">
      <formula>5</formula>
    </cfRule>
    <cfRule type="cellIs" dxfId="1163" priority="2108" operator="lessThan">
      <formula>#REF!</formula>
    </cfRule>
  </conditionalFormatting>
  <conditionalFormatting sqref="AD39 AG39 O23 AI39">
    <cfRule type="cellIs" dxfId="1162" priority="2101" operator="between">
      <formula>8</formula>
      <formula>10</formula>
    </cfRule>
    <cfRule type="cellIs" dxfId="1161" priority="2102" operator="between">
      <formula>6</formula>
      <formula>7</formula>
    </cfRule>
    <cfRule type="cellIs" dxfId="1160" priority="2103" operator="equal">
      <formula>5</formula>
    </cfRule>
    <cfRule type="cellIs" dxfId="1159" priority="2104" operator="lessThan">
      <formula>#REF!</formula>
    </cfRule>
  </conditionalFormatting>
  <conditionalFormatting sqref="AH20:AI21 AF38 AI37:AI38 AE37:AE38 AG37:AG38 AH37:AH39 AI22:AI23">
    <cfRule type="cellIs" dxfId="1158" priority="2097" operator="between">
      <formula>8</formula>
      <formula>10</formula>
    </cfRule>
    <cfRule type="cellIs" dxfId="1157" priority="2098" operator="between">
      <formula>6</formula>
      <formula>7</formula>
    </cfRule>
    <cfRule type="cellIs" dxfId="1156" priority="2099" operator="equal">
      <formula>5</formula>
    </cfRule>
    <cfRule type="cellIs" dxfId="1155" priority="2100" operator="lessThan">
      <formula>#REF!</formula>
    </cfRule>
  </conditionalFormatting>
  <conditionalFormatting sqref="AE40 AE42">
    <cfRule type="cellIs" dxfId="1154" priority="2013" operator="between">
      <formula>8</formula>
      <formula>10</formula>
    </cfRule>
    <cfRule type="cellIs" dxfId="1153" priority="2014" operator="between">
      <formula>6</formula>
      <formula>7</formula>
    </cfRule>
    <cfRule type="cellIs" dxfId="1152" priority="2015" operator="equal">
      <formula>5</formula>
    </cfRule>
    <cfRule type="cellIs" dxfId="1151" priority="2016" operator="lessThan">
      <formula>#REF!</formula>
    </cfRule>
  </conditionalFormatting>
  <conditionalFormatting sqref="AH40">
    <cfRule type="cellIs" dxfId="1150" priority="2005" operator="between">
      <formula>8</formula>
      <formula>10</formula>
    </cfRule>
    <cfRule type="cellIs" dxfId="1149" priority="2006" operator="between">
      <formula>6</formula>
      <formula>7</formula>
    </cfRule>
    <cfRule type="cellIs" dxfId="1148" priority="2007" operator="equal">
      <formula>5</formula>
    </cfRule>
    <cfRule type="cellIs" dxfId="1147" priority="2008" operator="lessThan">
      <formula>#REF!</formula>
    </cfRule>
  </conditionalFormatting>
  <conditionalFormatting sqref="AI40 AG40">
    <cfRule type="cellIs" dxfId="1146" priority="2009" operator="between">
      <formula>8</formula>
      <formula>10</formula>
    </cfRule>
    <cfRule type="cellIs" dxfId="1145" priority="2010" operator="between">
      <formula>6</formula>
      <formula>7</formula>
    </cfRule>
    <cfRule type="cellIs" dxfId="1144" priority="2011" operator="equal">
      <formula>5</formula>
    </cfRule>
    <cfRule type="cellIs" dxfId="1143" priority="2012" operator="lessThan">
      <formula>#REF!</formula>
    </cfRule>
  </conditionalFormatting>
  <conditionalFormatting sqref="AH41">
    <cfRule type="cellIs" dxfId="1142" priority="1993" operator="between">
      <formula>8</formula>
      <formula>10</formula>
    </cfRule>
    <cfRule type="cellIs" dxfId="1141" priority="1994" operator="between">
      <formula>6</formula>
      <formula>7</formula>
    </cfRule>
    <cfRule type="cellIs" dxfId="1140" priority="1995" operator="equal">
      <formula>5</formula>
    </cfRule>
    <cfRule type="cellIs" dxfId="1139" priority="1996" operator="lessThan">
      <formula>#REF!</formula>
    </cfRule>
  </conditionalFormatting>
  <conditionalFormatting sqref="AI41">
    <cfRule type="cellIs" dxfId="1138" priority="1997" operator="between">
      <formula>8</formula>
      <formula>10</formula>
    </cfRule>
    <cfRule type="cellIs" dxfId="1137" priority="1998" operator="between">
      <formula>6</formula>
      <formula>7</formula>
    </cfRule>
    <cfRule type="cellIs" dxfId="1136" priority="1999" operator="equal">
      <formula>5</formula>
    </cfRule>
    <cfRule type="cellIs" dxfId="1135" priority="2000" operator="lessThan">
      <formula>#REF!</formula>
    </cfRule>
  </conditionalFormatting>
  <conditionalFormatting sqref="AG41">
    <cfRule type="cellIs" dxfId="1130" priority="1941" operator="between">
      <formula>8</formula>
      <formula>10</formula>
    </cfRule>
    <cfRule type="cellIs" dxfId="1129" priority="1942" operator="between">
      <formula>6</formula>
      <formula>7</formula>
    </cfRule>
    <cfRule type="cellIs" dxfId="1128" priority="1943" operator="equal">
      <formula>5</formula>
    </cfRule>
    <cfRule type="cellIs" dxfId="1127" priority="1944" operator="lessThan">
      <formula>#REF!</formula>
    </cfRule>
  </conditionalFormatting>
  <conditionalFormatting sqref="C39">
    <cfRule type="cellIs" dxfId="1126" priority="1939" stopIfTrue="1" operator="equal">
      <formula>"Seleccione el proceso Correcto"</formula>
    </cfRule>
  </conditionalFormatting>
  <conditionalFormatting sqref="N37:N41 AB37:AB41">
    <cfRule type="cellIs" dxfId="1125" priority="1912" operator="between">
      <formula>40</formula>
      <formula>600</formula>
    </cfRule>
    <cfRule type="cellIs" dxfId="1124" priority="1913" operator="between">
      <formula>12</formula>
      <formula>30</formula>
    </cfRule>
    <cfRule type="cellIs" dxfId="1123" priority="1914" operator="between">
      <formula>5</formula>
      <formula>10</formula>
    </cfRule>
    <cfRule type="cellIs" dxfId="1122" priority="1915" operator="between">
      <formula>1</formula>
      <formula>4</formula>
    </cfRule>
  </conditionalFormatting>
  <conditionalFormatting sqref="O37:O41 AC37:AC41">
    <cfRule type="containsText" dxfId="1121" priority="1908" operator="containsText" text="BAJA">
      <formula>NOT(ISERROR(SEARCH("BAJA",O37)))</formula>
    </cfRule>
    <cfRule type="containsText" dxfId="1120" priority="1909" operator="containsText" text="MODERADA">
      <formula>NOT(ISERROR(SEARCH("MODERADA",O37)))</formula>
    </cfRule>
    <cfRule type="containsText" dxfId="1119" priority="1910" operator="containsText" text="ALTA">
      <formula>NOT(ISERROR(SEARCH("ALTA",O37)))</formula>
    </cfRule>
    <cfRule type="containsText" dxfId="1118" priority="1911" operator="containsText" text="EXTREMA">
      <formula>NOT(ISERROR(SEARCH("EXTREMA",O37)))</formula>
    </cfRule>
  </conditionalFormatting>
  <conditionalFormatting sqref="AC37:AC41">
    <cfRule type="cellIs" dxfId="1117" priority="1824" operator="between">
      <formula>8</formula>
      <formula>10</formula>
    </cfRule>
    <cfRule type="cellIs" dxfId="1116" priority="1825" operator="between">
      <formula>6</formula>
      <formula>7</formula>
    </cfRule>
    <cfRule type="cellIs" dxfId="1115" priority="1826" operator="equal">
      <formula>5</formula>
    </cfRule>
    <cfRule type="cellIs" dxfId="1114" priority="1827" operator="lessThan">
      <formula>#REF!</formula>
    </cfRule>
  </conditionalFormatting>
  <conditionalFormatting sqref="AH42">
    <cfRule type="cellIs" dxfId="1093" priority="1532" operator="between">
      <formula>8</formula>
      <formula>10</formula>
    </cfRule>
    <cfRule type="cellIs" dxfId="1092" priority="1533" operator="between">
      <formula>6</formula>
      <formula>7</formula>
    </cfRule>
    <cfRule type="cellIs" dxfId="1091" priority="1534" operator="equal">
      <formula>5</formula>
    </cfRule>
    <cfRule type="cellIs" dxfId="1090" priority="1535" operator="lessThan">
      <formula>#REF!</formula>
    </cfRule>
  </conditionalFormatting>
  <conditionalFormatting sqref="AI42 AG42">
    <cfRule type="cellIs" dxfId="1089" priority="1536" operator="between">
      <formula>8</formula>
      <formula>10</formula>
    </cfRule>
    <cfRule type="cellIs" dxfId="1088" priority="1537" operator="between">
      <formula>6</formula>
      <formula>7</formula>
    </cfRule>
    <cfRule type="cellIs" dxfId="1087" priority="1538" operator="equal">
      <formula>5</formula>
    </cfRule>
    <cfRule type="cellIs" dxfId="1086" priority="1539" operator="lessThan">
      <formula>#REF!</formula>
    </cfRule>
  </conditionalFormatting>
  <conditionalFormatting sqref="C42">
    <cfRule type="cellIs" dxfId="1085" priority="1531" stopIfTrue="1" operator="equal">
      <formula>"Seleccione el proceso Correcto"</formula>
    </cfRule>
  </conditionalFormatting>
  <conditionalFormatting sqref="AB42">
    <cfRule type="cellIs" dxfId="1084" priority="1519" operator="between">
      <formula>40</formula>
      <formula>600</formula>
    </cfRule>
    <cfRule type="cellIs" dxfId="1083" priority="1520" operator="between">
      <formula>12</formula>
      <formula>30</formula>
    </cfRule>
    <cfRule type="cellIs" dxfId="1082" priority="1521" operator="between">
      <formula>5</formula>
      <formula>10</formula>
    </cfRule>
    <cfRule type="cellIs" dxfId="1081" priority="1522" operator="between">
      <formula>1</formula>
      <formula>4</formula>
    </cfRule>
  </conditionalFormatting>
  <conditionalFormatting sqref="AC42">
    <cfRule type="cellIs" dxfId="1080" priority="1515" operator="between">
      <formula>8</formula>
      <formula>10</formula>
    </cfRule>
    <cfRule type="cellIs" dxfId="1079" priority="1516" operator="between">
      <formula>6</formula>
      <formula>7</formula>
    </cfRule>
    <cfRule type="cellIs" dxfId="1078" priority="1517" operator="equal">
      <formula>5</formula>
    </cfRule>
    <cfRule type="cellIs" dxfId="1077" priority="1518" operator="lessThan">
      <formula>#REF!</formula>
    </cfRule>
  </conditionalFormatting>
  <conditionalFormatting sqref="AC42">
    <cfRule type="containsText" dxfId="1076" priority="1511" operator="containsText" text="BAJA">
      <formula>NOT(ISERROR(SEARCH("BAJA",AC42)))</formula>
    </cfRule>
    <cfRule type="containsText" dxfId="1075" priority="1512" operator="containsText" text="MODERADA">
      <formula>NOT(ISERROR(SEARCH("MODERADA",AC42)))</formula>
    </cfRule>
    <cfRule type="containsText" dxfId="1074" priority="1513" operator="containsText" text="ALTA">
      <formula>NOT(ISERROR(SEARCH("ALTA",AC42)))</formula>
    </cfRule>
    <cfRule type="containsText" dxfId="1073" priority="1514" operator="containsText" text="EXTREMA">
      <formula>NOT(ISERROR(SEARCH("EXTREMA",AC42)))</formula>
    </cfRule>
  </conditionalFormatting>
  <conditionalFormatting sqref="AE41">
    <cfRule type="cellIs" dxfId="1064" priority="1499" operator="between">
      <formula>8</formula>
      <formula>10</formula>
    </cfRule>
    <cfRule type="cellIs" dxfId="1063" priority="1500" operator="between">
      <formula>6</formula>
      <formula>7</formula>
    </cfRule>
    <cfRule type="cellIs" dxfId="1062" priority="1501" operator="equal">
      <formula>5</formula>
    </cfRule>
    <cfRule type="cellIs" dxfId="1061" priority="1502" operator="lessThan">
      <formula>#REF!</formula>
    </cfRule>
  </conditionalFormatting>
  <conditionalFormatting sqref="AE39">
    <cfRule type="cellIs" dxfId="1060" priority="1495" operator="between">
      <formula>8</formula>
      <formula>10</formula>
    </cfRule>
    <cfRule type="cellIs" dxfId="1059" priority="1496" operator="between">
      <formula>6</formula>
      <formula>7</formula>
    </cfRule>
    <cfRule type="cellIs" dxfId="1058" priority="1497" operator="equal">
      <formula>5</formula>
    </cfRule>
    <cfRule type="cellIs" dxfId="1057" priority="1498" operator="lessThan">
      <formula>#REF!</formula>
    </cfRule>
  </conditionalFormatting>
  <conditionalFormatting sqref="AE44">
    <cfRule type="cellIs" dxfId="1056" priority="1266" operator="between">
      <formula>8</formula>
      <formula>10</formula>
    </cfRule>
    <cfRule type="cellIs" dxfId="1055" priority="1267" operator="between">
      <formula>6</formula>
      <formula>7</formula>
    </cfRule>
    <cfRule type="cellIs" dxfId="1054" priority="1268" operator="equal">
      <formula>5</formula>
    </cfRule>
    <cfRule type="cellIs" dxfId="1053" priority="1269" operator="lessThan">
      <formula>#REF!</formula>
    </cfRule>
  </conditionalFormatting>
  <conditionalFormatting sqref="AI43 AG43">
    <cfRule type="cellIs" dxfId="1052" priority="1274" operator="between">
      <formula>8</formula>
      <formula>10</formula>
    </cfRule>
    <cfRule type="cellIs" dxfId="1051" priority="1275" operator="between">
      <formula>6</formula>
      <formula>7</formula>
    </cfRule>
    <cfRule type="cellIs" dxfId="1050" priority="1276" operator="equal">
      <formula>5</formula>
    </cfRule>
    <cfRule type="cellIs" dxfId="1049" priority="1277" operator="lessThan">
      <formula>#REF!</formula>
    </cfRule>
  </conditionalFormatting>
  <conditionalFormatting sqref="AH43">
    <cfRule type="cellIs" dxfId="1048" priority="1270" operator="between">
      <formula>8</formula>
      <formula>10</formula>
    </cfRule>
    <cfRule type="cellIs" dxfId="1047" priority="1271" operator="between">
      <formula>6</formula>
      <formula>7</formula>
    </cfRule>
    <cfRule type="cellIs" dxfId="1046" priority="1272" operator="equal">
      <formula>5</formula>
    </cfRule>
    <cfRule type="cellIs" dxfId="1045" priority="1273" operator="lessThan">
      <formula>#REF!</formula>
    </cfRule>
  </conditionalFormatting>
  <conditionalFormatting sqref="C12">
    <cfRule type="cellIs" dxfId="1044" priority="1443" stopIfTrue="1" operator="equal">
      <formula>"Seleccione el proceso Correcto"</formula>
    </cfRule>
  </conditionalFormatting>
  <conditionalFormatting sqref="O20 AC22:AC23">
    <cfRule type="cellIs" dxfId="1043" priority="1445" operator="between">
      <formula>8</formula>
      <formula>10</formula>
    </cfRule>
    <cfRule type="cellIs" dxfId="1042" priority="1446" operator="between">
      <formula>6</formula>
      <formula>7</formula>
    </cfRule>
    <cfRule type="cellIs" dxfId="1041" priority="1447" operator="equal">
      <formula>5</formula>
    </cfRule>
    <cfRule type="cellIs" dxfId="1040" priority="1448" operator="lessThan">
      <formula>#REF!</formula>
    </cfRule>
  </conditionalFormatting>
  <conditionalFormatting sqref="C12">
    <cfRule type="cellIs" dxfId="1039" priority="1444" stopIfTrue="1" operator="equal">
      <formula>"Seleccione el proceso Correcto"</formula>
    </cfRule>
  </conditionalFormatting>
  <conditionalFormatting sqref="O23 O20 P20:Q24 T12:T26">
    <cfRule type="containsText" dxfId="1038" priority="1405" operator="containsText" text="ALTA">
      <formula>NOT(ISERROR(SEARCH("ALTA",O12)))</formula>
    </cfRule>
    <cfRule type="containsText" dxfId="1037" priority="1406" operator="containsText" text="MODERADA">
      <formula>NOT(ISERROR(SEARCH("MODERADA",O12)))</formula>
    </cfRule>
    <cfRule type="containsText" dxfId="1036" priority="1407" operator="containsText" text="EXTREMA">
      <formula>NOT(ISERROR(SEARCH("EXTREMA",O12)))</formula>
    </cfRule>
    <cfRule type="containsText" dxfId="1035" priority="1408" operator="containsText" text="BAJA">
      <formula>NOT(ISERROR(SEARCH("BAJA",O12)))</formula>
    </cfRule>
  </conditionalFormatting>
  <conditionalFormatting sqref="AC22:AC23">
    <cfRule type="containsText" dxfId="1034" priority="1401" operator="containsText" text="EXTREMA">
      <formula>NOT(ISERROR(SEARCH("EXTREMA",AC22)))</formula>
    </cfRule>
    <cfRule type="containsText" dxfId="1033" priority="1402" operator="containsText" text="ALTA">
      <formula>NOT(ISERROR(SEARCH("ALTA",AC22)))</formula>
    </cfRule>
    <cfRule type="containsText" dxfId="1032" priority="1403" operator="containsText" text="MODERADA">
      <formula>NOT(ISERROR(SEARCH("MODERADA",AC22)))</formula>
    </cfRule>
    <cfRule type="containsText" dxfId="1031" priority="1404" operator="containsText" text="BAJA">
      <formula>NOT(ISERROR(SEARCH("BAJA",AC22)))</formula>
    </cfRule>
  </conditionalFormatting>
  <conditionalFormatting sqref="C13:C15">
    <cfRule type="cellIs" dxfId="1030" priority="1392" stopIfTrue="1" operator="equal">
      <formula>"Seleccione el proceso Correcto"</formula>
    </cfRule>
  </conditionalFormatting>
  <conditionalFormatting sqref="AE13:AE15">
    <cfRule type="cellIs" dxfId="1029" priority="1388" operator="between">
      <formula>8</formula>
      <formula>10</formula>
    </cfRule>
    <cfRule type="cellIs" dxfId="1028" priority="1389" operator="between">
      <formula>6</formula>
      <formula>7</formula>
    </cfRule>
    <cfRule type="cellIs" dxfId="1027" priority="1390" operator="equal">
      <formula>5</formula>
    </cfRule>
    <cfRule type="cellIs" dxfId="1026" priority="1391" operator="lessThan">
      <formula>#REF!</formula>
    </cfRule>
  </conditionalFormatting>
  <conditionalFormatting sqref="AI13:AI15 AG13:AG15">
    <cfRule type="cellIs" dxfId="1025" priority="1380" operator="between">
      <formula>8</formula>
      <formula>10</formula>
    </cfRule>
    <cfRule type="cellIs" dxfId="1024" priority="1381" operator="between">
      <formula>6</formula>
      <formula>7</formula>
    </cfRule>
    <cfRule type="cellIs" dxfId="1023" priority="1382" operator="equal">
      <formula>5</formula>
    </cfRule>
    <cfRule type="cellIs" dxfId="1022" priority="1383" operator="lessThan">
      <formula>#REF!</formula>
    </cfRule>
  </conditionalFormatting>
  <conditionalFormatting sqref="AH13:AH15">
    <cfRule type="cellIs" dxfId="1021" priority="1376" operator="between">
      <formula>8</formula>
      <formula>10</formula>
    </cfRule>
    <cfRule type="cellIs" dxfId="1020" priority="1377" operator="between">
      <formula>6</formula>
      <formula>7</formula>
    </cfRule>
    <cfRule type="cellIs" dxfId="1019" priority="1378" operator="equal">
      <formula>5</formula>
    </cfRule>
    <cfRule type="cellIs" dxfId="1018" priority="1379" operator="lessThan">
      <formula>#REF!</formula>
    </cfRule>
  </conditionalFormatting>
  <conditionalFormatting sqref="C16:C21">
    <cfRule type="cellIs" dxfId="1017" priority="1359" stopIfTrue="1" operator="equal">
      <formula>"Seleccione el proceso Correcto"</formula>
    </cfRule>
  </conditionalFormatting>
  <conditionalFormatting sqref="AE16:AE21">
    <cfRule type="cellIs" dxfId="1016" priority="1355" operator="between">
      <formula>8</formula>
      <formula>10</formula>
    </cfRule>
    <cfRule type="cellIs" dxfId="1015" priority="1356" operator="between">
      <formula>6</formula>
      <formula>7</formula>
    </cfRule>
    <cfRule type="cellIs" dxfId="1014" priority="1357" operator="equal">
      <formula>5</formula>
    </cfRule>
    <cfRule type="cellIs" dxfId="1013" priority="1358" operator="lessThan">
      <formula>#REF!</formula>
    </cfRule>
  </conditionalFormatting>
  <conditionalFormatting sqref="AI16:AI21 AG16:AG21">
    <cfRule type="cellIs" dxfId="1012" priority="1351" operator="between">
      <formula>8</formula>
      <formula>10</formula>
    </cfRule>
    <cfRule type="cellIs" dxfId="1011" priority="1352" operator="between">
      <formula>6</formula>
      <formula>7</formula>
    </cfRule>
    <cfRule type="cellIs" dxfId="1010" priority="1353" operator="equal">
      <formula>5</formula>
    </cfRule>
    <cfRule type="cellIs" dxfId="1009" priority="1354" operator="lessThan">
      <formula>#REF!</formula>
    </cfRule>
  </conditionalFormatting>
  <conditionalFormatting sqref="AH16:AH21">
    <cfRule type="cellIs" dxfId="1008" priority="1347" operator="between">
      <formula>8</formula>
      <formula>10</formula>
    </cfRule>
    <cfRule type="cellIs" dxfId="1007" priority="1348" operator="between">
      <formula>6</formula>
      <formula>7</formula>
    </cfRule>
    <cfRule type="cellIs" dxfId="1006" priority="1349" operator="equal">
      <formula>5</formula>
    </cfRule>
    <cfRule type="cellIs" dxfId="1005" priority="1350" operator="lessThan">
      <formula>#REF!</formula>
    </cfRule>
  </conditionalFormatting>
  <conditionalFormatting sqref="AC28:AC30 P20:Q24 T12:T26">
    <cfRule type="cellIs" dxfId="1004" priority="1299" operator="between">
      <formula>8</formula>
      <formula>10</formula>
    </cfRule>
    <cfRule type="cellIs" dxfId="1003" priority="1300" operator="between">
      <formula>6</formula>
      <formula>7</formula>
    </cfRule>
    <cfRule type="cellIs" dxfId="1002" priority="1301" operator="equal">
      <formula>5</formula>
    </cfRule>
    <cfRule type="cellIs" dxfId="1001" priority="1302" operator="lessThan">
      <formula>#REF!</formula>
    </cfRule>
  </conditionalFormatting>
  <conditionalFormatting sqref="O28:O30">
    <cfRule type="cellIs" dxfId="1000" priority="1295" operator="between">
      <formula>8</formula>
      <formula>10</formula>
    </cfRule>
    <cfRule type="cellIs" dxfId="999" priority="1296" operator="between">
      <formula>6</formula>
      <formula>7</formula>
    </cfRule>
    <cfRule type="cellIs" dxfId="998" priority="1297" operator="equal">
      <formula>5</formula>
    </cfRule>
    <cfRule type="cellIs" dxfId="997" priority="1298" operator="lessThan">
      <formula>#REF!</formula>
    </cfRule>
  </conditionalFormatting>
  <conditionalFormatting sqref="C25:C26 C28:C30">
    <cfRule type="cellIs" dxfId="996" priority="1294" stopIfTrue="1" operator="equal">
      <formula>"Seleccione el proceso Correcto"</formula>
    </cfRule>
  </conditionalFormatting>
  <conditionalFormatting sqref="O28:O30">
    <cfRule type="containsText" dxfId="995" priority="1290" operator="containsText" text="ALTA">
      <formula>NOT(ISERROR(SEARCH("ALTA",O28)))</formula>
    </cfRule>
    <cfRule type="containsText" dxfId="994" priority="1291" operator="containsText" text="MODERADA">
      <formula>NOT(ISERROR(SEARCH("MODERADA",O28)))</formula>
    </cfRule>
    <cfRule type="containsText" dxfId="993" priority="1292" operator="containsText" text="EXTREMA">
      <formula>NOT(ISERROR(SEARCH("EXTREMA",O28)))</formula>
    </cfRule>
    <cfRule type="containsText" dxfId="992" priority="1293" operator="containsText" text="BAJA">
      <formula>NOT(ISERROR(SEARCH("BAJA",O28)))</formula>
    </cfRule>
  </conditionalFormatting>
  <conditionalFormatting sqref="AC28:AC30">
    <cfRule type="containsText" dxfId="991" priority="1286" operator="containsText" text="EXTREMA">
      <formula>NOT(ISERROR(SEARCH("EXTREMA",AC28)))</formula>
    </cfRule>
    <cfRule type="containsText" dxfId="990" priority="1287" operator="containsText" text="ALTA">
      <formula>NOT(ISERROR(SEARCH("ALTA",AC28)))</formula>
    </cfRule>
    <cfRule type="containsText" dxfId="989" priority="1288" operator="containsText" text="MODERADA">
      <formula>NOT(ISERROR(SEARCH("MODERADA",AC28)))</formula>
    </cfRule>
    <cfRule type="containsText" dxfId="988" priority="1289" operator="containsText" text="BAJA">
      <formula>NOT(ISERROR(SEARCH("BAJA",AC28)))</formula>
    </cfRule>
  </conditionalFormatting>
  <conditionalFormatting sqref="O43:O44">
    <cfRule type="cellIs" dxfId="987" priority="1282" operator="between">
      <formula>8</formula>
      <formula>10</formula>
    </cfRule>
    <cfRule type="cellIs" dxfId="986" priority="1283" operator="between">
      <formula>6</formula>
      <formula>7</formula>
    </cfRule>
    <cfRule type="cellIs" dxfId="985" priority="1284" operator="equal">
      <formula>5</formula>
    </cfRule>
    <cfRule type="cellIs" dxfId="984" priority="1285" operator="lessThan">
      <formula>#REF!</formula>
    </cfRule>
  </conditionalFormatting>
  <conditionalFormatting sqref="AH44">
    <cfRule type="cellIs" dxfId="983" priority="1258" operator="between">
      <formula>8</formula>
      <formula>10</formula>
    </cfRule>
    <cfRule type="cellIs" dxfId="982" priority="1259" operator="between">
      <formula>6</formula>
      <formula>7</formula>
    </cfRule>
    <cfRule type="cellIs" dxfId="981" priority="1260" operator="equal">
      <formula>5</formula>
    </cfRule>
    <cfRule type="cellIs" dxfId="980" priority="1261" operator="lessThan">
      <formula>#REF!</formula>
    </cfRule>
  </conditionalFormatting>
  <conditionalFormatting sqref="AE43">
    <cfRule type="cellIs" dxfId="979" priority="1278" operator="between">
      <formula>8</formula>
      <formula>10</formula>
    </cfRule>
    <cfRule type="cellIs" dxfId="978" priority="1279" operator="between">
      <formula>6</formula>
      <formula>7</formula>
    </cfRule>
    <cfRule type="cellIs" dxfId="977" priority="1280" operator="equal">
      <formula>5</formula>
    </cfRule>
    <cfRule type="cellIs" dxfId="976" priority="1281" operator="lessThan">
      <formula>#REF!</formula>
    </cfRule>
  </conditionalFormatting>
  <conditionalFormatting sqref="AI44 AG44">
    <cfRule type="cellIs" dxfId="975" priority="1262" operator="between">
      <formula>8</formula>
      <formula>10</formula>
    </cfRule>
    <cfRule type="cellIs" dxfId="974" priority="1263" operator="between">
      <formula>6</formula>
      <formula>7</formula>
    </cfRule>
    <cfRule type="cellIs" dxfId="973" priority="1264" operator="equal">
      <formula>5</formula>
    </cfRule>
    <cfRule type="cellIs" dxfId="972" priority="1265" operator="lessThan">
      <formula>#REF!</formula>
    </cfRule>
  </conditionalFormatting>
  <conditionalFormatting sqref="C43">
    <cfRule type="cellIs" dxfId="971" priority="1257" stopIfTrue="1" operator="equal">
      <formula>"Seleccione el proceso Correcto"</formula>
    </cfRule>
  </conditionalFormatting>
  <conditionalFormatting sqref="C44">
    <cfRule type="cellIs" dxfId="970" priority="1256" stopIfTrue="1" operator="equal">
      <formula>"Seleccione el proceso Correcto"</formula>
    </cfRule>
  </conditionalFormatting>
  <conditionalFormatting sqref="AB43:AB44">
    <cfRule type="cellIs" dxfId="969" priority="1252" operator="between">
      <formula>40</formula>
      <formula>600</formula>
    </cfRule>
    <cfRule type="cellIs" dxfId="968" priority="1253" operator="between">
      <formula>12</formula>
      <formula>30</formula>
    </cfRule>
    <cfRule type="cellIs" dxfId="967" priority="1254" operator="between">
      <formula>5</formula>
      <formula>10</formula>
    </cfRule>
    <cfRule type="cellIs" dxfId="966" priority="1255" operator="between">
      <formula>1</formula>
      <formula>4</formula>
    </cfRule>
  </conditionalFormatting>
  <conditionalFormatting sqref="O43:O44">
    <cfRule type="containsText" dxfId="965" priority="1248" operator="containsText" text="BAJA">
      <formula>NOT(ISERROR(SEARCH("BAJA",O43)))</formula>
    </cfRule>
    <cfRule type="containsText" dxfId="964" priority="1249" operator="containsText" text="MODERADA">
      <formula>NOT(ISERROR(SEARCH("MODERADA",O43)))</formula>
    </cfRule>
    <cfRule type="containsText" dxfId="963" priority="1250" operator="containsText" text="ALTA">
      <formula>NOT(ISERROR(SEARCH("ALTA",O43)))</formula>
    </cfRule>
    <cfRule type="containsText" dxfId="962" priority="1251" operator="containsText" text="EXTREMA">
      <formula>NOT(ISERROR(SEARCH("EXTREMA",O43)))</formula>
    </cfRule>
  </conditionalFormatting>
  <conditionalFormatting sqref="N43:N44">
    <cfRule type="cellIs" dxfId="961" priority="1244" operator="between">
      <formula>40</formula>
      <formula>600</formula>
    </cfRule>
    <cfRule type="cellIs" dxfId="960" priority="1245" operator="between">
      <formula>12</formula>
      <formula>30</formula>
    </cfRule>
    <cfRule type="cellIs" dxfId="959" priority="1246" operator="between">
      <formula>5</formula>
      <formula>10</formula>
    </cfRule>
    <cfRule type="cellIs" dxfId="958" priority="1247" operator="between">
      <formula>1</formula>
      <formula>4</formula>
    </cfRule>
  </conditionalFormatting>
  <conditionalFormatting sqref="AC43:AC44">
    <cfRule type="cellIs" dxfId="957" priority="1240" operator="between">
      <formula>8</formula>
      <formula>10</formula>
    </cfRule>
    <cfRule type="cellIs" dxfId="956" priority="1241" operator="between">
      <formula>6</formula>
      <formula>7</formula>
    </cfRule>
    <cfRule type="cellIs" dxfId="955" priority="1242" operator="equal">
      <formula>5</formula>
    </cfRule>
    <cfRule type="cellIs" dxfId="954" priority="1243" operator="lessThan">
      <formula>#REF!</formula>
    </cfRule>
  </conditionalFormatting>
  <conditionalFormatting sqref="AC43:AC44">
    <cfRule type="containsText" dxfId="953" priority="1236" operator="containsText" text="BAJA">
      <formula>NOT(ISERROR(SEARCH("BAJA",AC43)))</formula>
    </cfRule>
    <cfRule type="containsText" dxfId="952" priority="1237" operator="containsText" text="MODERADA">
      <formula>NOT(ISERROR(SEARCH("MODERADA",AC43)))</formula>
    </cfRule>
    <cfRule type="containsText" dxfId="951" priority="1238" operator="containsText" text="ALTA">
      <formula>NOT(ISERROR(SEARCH("ALTA",AC43)))</formula>
    </cfRule>
    <cfRule type="containsText" dxfId="950" priority="1239" operator="containsText" text="EXTREMA">
      <formula>NOT(ISERROR(SEARCH("EXTREMA",AC43)))</formula>
    </cfRule>
  </conditionalFormatting>
  <conditionalFormatting sqref="AF37">
    <cfRule type="cellIs" dxfId="933" priority="1208" operator="between">
      <formula>8</formula>
      <formula>10</formula>
    </cfRule>
    <cfRule type="cellIs" dxfId="932" priority="1209" operator="between">
      <formula>6</formula>
      <formula>7</formula>
    </cfRule>
    <cfRule type="cellIs" dxfId="931" priority="1210" operator="equal">
      <formula>5</formula>
    </cfRule>
    <cfRule type="cellIs" dxfId="930" priority="1211" operator="lessThan">
      <formula>#REF!</formula>
    </cfRule>
  </conditionalFormatting>
  <conditionalFormatting sqref="C31:C36">
    <cfRule type="cellIs" dxfId="929" priority="1203" stopIfTrue="1" operator="equal">
      <formula>"Seleccione el proceso Correcto"</formula>
    </cfRule>
  </conditionalFormatting>
  <conditionalFormatting sqref="C31:C36">
    <cfRule type="cellIs" dxfId="928" priority="1198" stopIfTrue="1" operator="equal">
      <formula>"Seleccione el proceso Correcto"</formula>
    </cfRule>
  </conditionalFormatting>
  <conditionalFormatting sqref="AC28:AC30">
    <cfRule type="cellIs" dxfId="927" priority="1166" operator="between">
      <formula>8</formula>
      <formula>10</formula>
    </cfRule>
    <cfRule type="cellIs" dxfId="926" priority="1167" operator="between">
      <formula>6</formula>
      <formula>7</formula>
    </cfRule>
    <cfRule type="cellIs" dxfId="925" priority="1168" operator="equal">
      <formula>5</formula>
    </cfRule>
    <cfRule type="cellIs" dxfId="924" priority="1169" operator="lessThan">
      <formula>#REF!</formula>
    </cfRule>
  </conditionalFormatting>
  <conditionalFormatting sqref="O28:O30">
    <cfRule type="cellIs" dxfId="923" priority="1162" operator="between">
      <formula>8</formula>
      <formula>10</formula>
    </cfRule>
    <cfRule type="cellIs" dxfId="922" priority="1163" operator="between">
      <formula>6</formula>
      <formula>7</formula>
    </cfRule>
    <cfRule type="cellIs" dxfId="921" priority="1164" operator="equal">
      <formula>5</formula>
    </cfRule>
    <cfRule type="cellIs" dxfId="920" priority="1165" operator="lessThan">
      <formula>#REF!</formula>
    </cfRule>
  </conditionalFormatting>
  <conditionalFormatting sqref="C28:C30">
    <cfRule type="cellIs" dxfId="919" priority="1161" stopIfTrue="1" operator="equal">
      <formula>"Seleccione el proceso Correcto"</formula>
    </cfRule>
  </conditionalFormatting>
  <conditionalFormatting sqref="O28:O30">
    <cfRule type="containsText" dxfId="918" priority="1157" operator="containsText" text="ALTA">
      <formula>NOT(ISERROR(SEARCH("ALTA",O28)))</formula>
    </cfRule>
    <cfRule type="containsText" dxfId="917" priority="1158" operator="containsText" text="MODERADA">
      <formula>NOT(ISERROR(SEARCH("MODERADA",O28)))</formula>
    </cfRule>
    <cfRule type="containsText" dxfId="916" priority="1159" operator="containsText" text="EXTREMA">
      <formula>NOT(ISERROR(SEARCH("EXTREMA",O28)))</formula>
    </cfRule>
    <cfRule type="containsText" dxfId="915" priority="1160" operator="containsText" text="BAJA">
      <formula>NOT(ISERROR(SEARCH("BAJA",O28)))</formula>
    </cfRule>
  </conditionalFormatting>
  <conditionalFormatting sqref="AC28:AC30">
    <cfRule type="containsText" dxfId="914" priority="1153" operator="containsText" text="EXTREMA">
      <formula>NOT(ISERROR(SEARCH("EXTREMA",AC28)))</formula>
    </cfRule>
    <cfRule type="containsText" dxfId="913" priority="1154" operator="containsText" text="ALTA">
      <formula>NOT(ISERROR(SEARCH("ALTA",AC28)))</formula>
    </cfRule>
    <cfRule type="containsText" dxfId="912" priority="1155" operator="containsText" text="MODERADA">
      <formula>NOT(ISERROR(SEARCH("MODERADA",AC28)))</formula>
    </cfRule>
    <cfRule type="containsText" dxfId="911" priority="1156" operator="containsText" text="BAJA">
      <formula>NOT(ISERROR(SEARCH("BAJA",AC28)))</formula>
    </cfRule>
  </conditionalFormatting>
  <conditionalFormatting sqref="C17">
    <cfRule type="cellIs" dxfId="910" priority="1144" stopIfTrue="1" operator="equal">
      <formula>"Seleccione el proceso Correcto"</formula>
    </cfRule>
  </conditionalFormatting>
  <conditionalFormatting sqref="AC28:AC30">
    <cfRule type="cellIs" dxfId="909" priority="1132" operator="between">
      <formula>8</formula>
      <formula>10</formula>
    </cfRule>
    <cfRule type="cellIs" dxfId="908" priority="1133" operator="between">
      <formula>6</formula>
      <formula>7</formula>
    </cfRule>
    <cfRule type="cellIs" dxfId="907" priority="1134" operator="equal">
      <formula>5</formula>
    </cfRule>
    <cfRule type="cellIs" dxfId="906" priority="1135" operator="lessThan">
      <formula>#REF!</formula>
    </cfRule>
  </conditionalFormatting>
  <conditionalFormatting sqref="O28:O30">
    <cfRule type="cellIs" dxfId="905" priority="1128" operator="between">
      <formula>8</formula>
      <formula>10</formula>
    </cfRule>
    <cfRule type="cellIs" dxfId="904" priority="1129" operator="between">
      <formula>6</formula>
      <formula>7</formula>
    </cfRule>
    <cfRule type="cellIs" dxfId="903" priority="1130" operator="equal">
      <formula>5</formula>
    </cfRule>
    <cfRule type="cellIs" dxfId="902" priority="1131" operator="lessThan">
      <formula>#REF!</formula>
    </cfRule>
  </conditionalFormatting>
  <conditionalFormatting sqref="C28:C30">
    <cfRule type="cellIs" dxfId="901" priority="1127" stopIfTrue="1" operator="equal">
      <formula>"Seleccione el proceso Correcto"</formula>
    </cfRule>
  </conditionalFormatting>
  <conditionalFormatting sqref="O28:O30">
    <cfRule type="containsText" dxfId="900" priority="1123" operator="containsText" text="ALTA">
      <formula>NOT(ISERROR(SEARCH("ALTA",O28)))</formula>
    </cfRule>
    <cfRule type="containsText" dxfId="899" priority="1124" operator="containsText" text="MODERADA">
      <formula>NOT(ISERROR(SEARCH("MODERADA",O28)))</formula>
    </cfRule>
    <cfRule type="containsText" dxfId="898" priority="1125" operator="containsText" text="EXTREMA">
      <formula>NOT(ISERROR(SEARCH("EXTREMA",O28)))</formula>
    </cfRule>
    <cfRule type="containsText" dxfId="897" priority="1126" operator="containsText" text="BAJA">
      <formula>NOT(ISERROR(SEARCH("BAJA",O28)))</formula>
    </cfRule>
  </conditionalFormatting>
  <conditionalFormatting sqref="AC28:AC30">
    <cfRule type="containsText" dxfId="896" priority="1119" operator="containsText" text="EXTREMA">
      <formula>NOT(ISERROR(SEARCH("EXTREMA",AC28)))</formula>
    </cfRule>
    <cfRule type="containsText" dxfId="895" priority="1120" operator="containsText" text="ALTA">
      <formula>NOT(ISERROR(SEARCH("ALTA",AC28)))</formula>
    </cfRule>
    <cfRule type="containsText" dxfId="894" priority="1121" operator="containsText" text="MODERADA">
      <formula>NOT(ISERROR(SEARCH("MODERADA",AC28)))</formula>
    </cfRule>
    <cfRule type="containsText" dxfId="893" priority="1122" operator="containsText" text="BAJA">
      <formula>NOT(ISERROR(SEARCH("BAJA",AC28)))</formula>
    </cfRule>
  </conditionalFormatting>
  <conditionalFormatting sqref="C18">
    <cfRule type="cellIs" dxfId="892" priority="1110" stopIfTrue="1" operator="equal">
      <formula>"Seleccione el proceso Correcto"</formula>
    </cfRule>
  </conditionalFormatting>
  <conditionalFormatting sqref="AC24">
    <cfRule type="cellIs" dxfId="891" priority="1068" operator="between">
      <formula>8</formula>
      <formula>10</formula>
    </cfRule>
    <cfRule type="cellIs" dxfId="890" priority="1069" operator="between">
      <formula>6</formula>
      <formula>7</formula>
    </cfRule>
    <cfRule type="cellIs" dxfId="889" priority="1070" operator="equal">
      <formula>5</formula>
    </cfRule>
    <cfRule type="cellIs" dxfId="888" priority="1071" operator="lessThan">
      <formula>#REF!</formula>
    </cfRule>
  </conditionalFormatting>
  <conditionalFormatting sqref="C20">
    <cfRule type="cellIs" dxfId="887" priority="1063" stopIfTrue="1" operator="equal">
      <formula>"Seleccione el proceso Correcto"</formula>
    </cfRule>
  </conditionalFormatting>
  <conditionalFormatting sqref="C21">
    <cfRule type="cellIs" dxfId="886" priority="1062" stopIfTrue="1" operator="equal">
      <formula>"Seleccione el proceso Correcto"</formula>
    </cfRule>
  </conditionalFormatting>
  <conditionalFormatting sqref="AD24">
    <cfRule type="cellIs" dxfId="885" priority="1058" operator="between">
      <formula>8</formula>
      <formula>10</formula>
    </cfRule>
    <cfRule type="cellIs" dxfId="884" priority="1059" operator="between">
      <formula>6</formula>
      <formula>7</formula>
    </cfRule>
    <cfRule type="cellIs" dxfId="883" priority="1060" operator="equal">
      <formula>5</formula>
    </cfRule>
    <cfRule type="cellIs" dxfId="882" priority="1061" operator="lessThan">
      <formula>#REF!</formula>
    </cfRule>
  </conditionalFormatting>
  <conditionalFormatting sqref="AD22">
    <cfRule type="cellIs" dxfId="881" priority="1054" operator="between">
      <formula>8</formula>
      <formula>10</formula>
    </cfRule>
    <cfRule type="cellIs" dxfId="880" priority="1055" operator="between">
      <formula>6</formula>
      <formula>7</formula>
    </cfRule>
    <cfRule type="cellIs" dxfId="879" priority="1056" operator="equal">
      <formula>5</formula>
    </cfRule>
    <cfRule type="cellIs" dxfId="878" priority="1057" operator="lessThan">
      <formula>#REF!</formula>
    </cfRule>
  </conditionalFormatting>
  <conditionalFormatting sqref="AD23">
    <cfRule type="cellIs" dxfId="877" priority="1050" operator="between">
      <formula>8</formula>
      <formula>10</formula>
    </cfRule>
    <cfRule type="cellIs" dxfId="876" priority="1051" operator="between">
      <formula>6</formula>
      <formula>7</formula>
    </cfRule>
    <cfRule type="cellIs" dxfId="875" priority="1052" operator="equal">
      <formula>5</formula>
    </cfRule>
    <cfRule type="cellIs" dxfId="874" priority="1053" operator="lessThan">
      <formula>#REF!</formula>
    </cfRule>
  </conditionalFormatting>
  <conditionalFormatting sqref="AE24 AE20">
    <cfRule type="cellIs" dxfId="873" priority="1042" operator="between">
      <formula>8</formula>
      <formula>10</formula>
    </cfRule>
    <cfRule type="cellIs" dxfId="872" priority="1043" operator="between">
      <formula>6</formula>
      <formula>7</formula>
    </cfRule>
    <cfRule type="cellIs" dxfId="871" priority="1044" operator="equal">
      <formula>5</formula>
    </cfRule>
    <cfRule type="cellIs" dxfId="870" priority="1045" operator="lessThan">
      <formula>#REF!</formula>
    </cfRule>
  </conditionalFormatting>
  <conditionalFormatting sqref="AE21">
    <cfRule type="cellIs" dxfId="869" priority="1038" operator="between">
      <formula>8</formula>
      <formula>10</formula>
    </cfRule>
    <cfRule type="cellIs" dxfId="868" priority="1039" operator="between">
      <formula>6</formula>
      <formula>7</formula>
    </cfRule>
    <cfRule type="cellIs" dxfId="867" priority="1040" operator="equal">
      <formula>5</formula>
    </cfRule>
    <cfRule type="cellIs" dxfId="866" priority="1041" operator="lessThan">
      <formula>#REF!</formula>
    </cfRule>
  </conditionalFormatting>
  <conditionalFormatting sqref="AE22">
    <cfRule type="cellIs" dxfId="865" priority="1034" operator="between">
      <formula>8</formula>
      <formula>10</formula>
    </cfRule>
    <cfRule type="cellIs" dxfId="864" priority="1035" operator="between">
      <formula>6</formula>
      <formula>7</formula>
    </cfRule>
    <cfRule type="cellIs" dxfId="863" priority="1036" operator="equal">
      <formula>5</formula>
    </cfRule>
    <cfRule type="cellIs" dxfId="862" priority="1037" operator="lessThan">
      <formula>#REF!</formula>
    </cfRule>
  </conditionalFormatting>
  <conditionalFormatting sqref="AE23">
    <cfRule type="cellIs" dxfId="861" priority="1030" operator="between">
      <formula>8</formula>
      <formula>10</formula>
    </cfRule>
    <cfRule type="cellIs" dxfId="860" priority="1031" operator="between">
      <formula>6</formula>
      <formula>7</formula>
    </cfRule>
    <cfRule type="cellIs" dxfId="859" priority="1032" operator="equal">
      <formula>5</formula>
    </cfRule>
    <cfRule type="cellIs" dxfId="858" priority="1033" operator="lessThan">
      <formula>#REF!</formula>
    </cfRule>
  </conditionalFormatting>
  <conditionalFormatting sqref="AF20:AG20">
    <cfRule type="cellIs" dxfId="857" priority="1022" operator="between">
      <formula>8</formula>
      <formula>10</formula>
    </cfRule>
    <cfRule type="cellIs" dxfId="856" priority="1023" operator="between">
      <formula>6</formula>
      <formula>7</formula>
    </cfRule>
    <cfRule type="cellIs" dxfId="855" priority="1024" operator="equal">
      <formula>5</formula>
    </cfRule>
    <cfRule type="cellIs" dxfId="854" priority="1025" operator="lessThan">
      <formula>#REF!</formula>
    </cfRule>
  </conditionalFormatting>
  <conditionalFormatting sqref="AH23">
    <cfRule type="cellIs" dxfId="853" priority="1018" operator="between">
      <formula>8</formula>
      <formula>10</formula>
    </cfRule>
    <cfRule type="cellIs" dxfId="852" priority="1019" operator="between">
      <formula>6</formula>
      <formula>7</formula>
    </cfRule>
    <cfRule type="cellIs" dxfId="851" priority="1020" operator="equal">
      <formula>5</formula>
    </cfRule>
    <cfRule type="cellIs" dxfId="850" priority="1021" operator="lessThan">
      <formula>#REF!</formula>
    </cfRule>
  </conditionalFormatting>
  <conditionalFormatting sqref="AF21">
    <cfRule type="cellIs" dxfId="849" priority="1014" operator="between">
      <formula>8</formula>
      <formula>10</formula>
    </cfRule>
    <cfRule type="cellIs" dxfId="848" priority="1015" operator="between">
      <formula>6</formula>
      <formula>7</formula>
    </cfRule>
    <cfRule type="cellIs" dxfId="847" priority="1016" operator="equal">
      <formula>5</formula>
    </cfRule>
    <cfRule type="cellIs" dxfId="846" priority="1017" operator="lessThan">
      <formula>#REF!</formula>
    </cfRule>
  </conditionalFormatting>
  <conditionalFormatting sqref="AF22:AG22">
    <cfRule type="cellIs" dxfId="845" priority="1010" operator="between">
      <formula>8</formula>
      <formula>10</formula>
    </cfRule>
    <cfRule type="cellIs" dxfId="844" priority="1011" operator="between">
      <formula>6</formula>
      <formula>7</formula>
    </cfRule>
    <cfRule type="cellIs" dxfId="843" priority="1012" operator="equal">
      <formula>5</formula>
    </cfRule>
    <cfRule type="cellIs" dxfId="842" priority="1013" operator="lessThan">
      <formula>#REF!</formula>
    </cfRule>
  </conditionalFormatting>
  <conditionalFormatting sqref="AH22">
    <cfRule type="cellIs" dxfId="841" priority="1006" operator="between">
      <formula>8</formula>
      <formula>10</formula>
    </cfRule>
    <cfRule type="cellIs" dxfId="840" priority="1007" operator="between">
      <formula>6</formula>
      <formula>7</formula>
    </cfRule>
    <cfRule type="cellIs" dxfId="839" priority="1008" operator="equal">
      <formula>5</formula>
    </cfRule>
    <cfRule type="cellIs" dxfId="838" priority="1009" operator="lessThan">
      <formula>#REF!</formula>
    </cfRule>
  </conditionalFormatting>
  <conditionalFormatting sqref="AF23:AG23">
    <cfRule type="cellIs" dxfId="837" priority="1002" operator="between">
      <formula>8</formula>
      <formula>10</formula>
    </cfRule>
    <cfRule type="cellIs" dxfId="836" priority="1003" operator="between">
      <formula>6</formula>
      <formula>7</formula>
    </cfRule>
    <cfRule type="cellIs" dxfId="835" priority="1004" operator="equal">
      <formula>5</formula>
    </cfRule>
    <cfRule type="cellIs" dxfId="834" priority="1005" operator="lessThan">
      <formula>#REF!</formula>
    </cfRule>
  </conditionalFormatting>
  <conditionalFormatting sqref="AC24">
    <cfRule type="containsText" dxfId="833" priority="994" operator="containsText" text="EXTREMA">
      <formula>NOT(ISERROR(SEARCH("EXTREMA",AC24)))</formula>
    </cfRule>
    <cfRule type="containsText" dxfId="832" priority="995" operator="containsText" text="ALTA">
      <formula>NOT(ISERROR(SEARCH("ALTA",AC24)))</formula>
    </cfRule>
    <cfRule type="containsText" dxfId="831" priority="996" operator="containsText" text="MODERADA">
      <formula>NOT(ISERROR(SEARCH("MODERADA",AC24)))</formula>
    </cfRule>
    <cfRule type="containsText" dxfId="830" priority="997" operator="containsText" text="BAJA">
      <formula>NOT(ISERROR(SEARCH("BAJA",AC24)))</formula>
    </cfRule>
  </conditionalFormatting>
  <conditionalFormatting sqref="AG21">
    <cfRule type="cellIs" dxfId="829" priority="989" operator="between">
      <formula>8</formula>
      <formula>10</formula>
    </cfRule>
    <cfRule type="cellIs" dxfId="828" priority="990" operator="between">
      <formula>6</formula>
      <formula>7</formula>
    </cfRule>
    <cfRule type="cellIs" dxfId="827" priority="991" operator="equal">
      <formula>5</formula>
    </cfRule>
    <cfRule type="cellIs" dxfId="826" priority="992" operator="lessThan">
      <formula>#REF!</formula>
    </cfRule>
  </conditionalFormatting>
  <conditionalFormatting sqref="C27">
    <cfRule type="cellIs" dxfId="825" priority="988" stopIfTrue="1" operator="equal">
      <formula>"Seleccione el proceso Correcto"</formula>
    </cfRule>
  </conditionalFormatting>
  <conditionalFormatting sqref="C27">
    <cfRule type="cellIs" dxfId="824" priority="979" stopIfTrue="1" operator="equal">
      <formula>"Seleccione el proceso Correcto"</formula>
    </cfRule>
  </conditionalFormatting>
  <conditionalFormatting sqref="AE27">
    <cfRule type="cellIs" dxfId="823" priority="947" operator="between">
      <formula>8</formula>
      <formula>10</formula>
    </cfRule>
    <cfRule type="cellIs" dxfId="822" priority="948" operator="between">
      <formula>6</formula>
      <formula>7</formula>
    </cfRule>
    <cfRule type="cellIs" dxfId="821" priority="949" operator="equal">
      <formula>5</formula>
    </cfRule>
    <cfRule type="cellIs" dxfId="820" priority="950" operator="lessThan">
      <formula>#REF!</formula>
    </cfRule>
  </conditionalFormatting>
  <conditionalFormatting sqref="AI27">
    <cfRule type="cellIs" dxfId="819" priority="943" operator="between">
      <formula>8</formula>
      <formula>10</formula>
    </cfRule>
    <cfRule type="cellIs" dxfId="818" priority="944" operator="between">
      <formula>6</formula>
      <formula>7</formula>
    </cfRule>
    <cfRule type="cellIs" dxfId="817" priority="945" operator="equal">
      <formula>5</formula>
    </cfRule>
    <cfRule type="cellIs" dxfId="816" priority="946" operator="lessThan">
      <formula>#REF!</formula>
    </cfRule>
  </conditionalFormatting>
  <conditionalFormatting sqref="AH27">
    <cfRule type="cellIs" dxfId="815" priority="939" operator="between">
      <formula>8</formula>
      <formula>10</formula>
    </cfRule>
    <cfRule type="cellIs" dxfId="814" priority="940" operator="between">
      <formula>6</formula>
      <formula>7</formula>
    </cfRule>
    <cfRule type="cellIs" dxfId="813" priority="941" operator="equal">
      <formula>5</formula>
    </cfRule>
    <cfRule type="cellIs" dxfId="812" priority="942" operator="lessThan">
      <formula>#REF!</formula>
    </cfRule>
  </conditionalFormatting>
  <conditionalFormatting sqref="AG27">
    <cfRule type="cellIs" dxfId="811" priority="935" operator="between">
      <formula>8</formula>
      <formula>10</formula>
    </cfRule>
    <cfRule type="cellIs" dxfId="810" priority="936" operator="between">
      <formula>6</formula>
      <formula>7</formula>
    </cfRule>
    <cfRule type="cellIs" dxfId="809" priority="937" operator="equal">
      <formula>5</formula>
    </cfRule>
    <cfRule type="cellIs" dxfId="808" priority="938" operator="lessThan">
      <formula>#REF!</formula>
    </cfRule>
  </conditionalFormatting>
  <conditionalFormatting sqref="C21">
    <cfRule type="cellIs" dxfId="807" priority="880" stopIfTrue="1" operator="equal">
      <formula>"Seleccione el proceso Correcto"</formula>
    </cfRule>
  </conditionalFormatting>
  <conditionalFormatting sqref="O22">
    <cfRule type="cellIs" dxfId="806" priority="876" operator="between">
      <formula>8</formula>
      <formula>10</formula>
    </cfRule>
    <cfRule type="cellIs" dxfId="805" priority="877" operator="between">
      <formula>6</formula>
      <formula>7</formula>
    </cfRule>
    <cfRule type="cellIs" dxfId="804" priority="878" operator="equal">
      <formula>5</formula>
    </cfRule>
    <cfRule type="cellIs" dxfId="803" priority="879" operator="lessThan">
      <formula>#REF!</formula>
    </cfRule>
  </conditionalFormatting>
  <conditionalFormatting sqref="O22">
    <cfRule type="containsText" dxfId="802" priority="872" operator="containsText" text="ALTA">
      <formula>NOT(ISERROR(SEARCH("ALTA",O22)))</formula>
    </cfRule>
    <cfRule type="containsText" dxfId="801" priority="873" operator="containsText" text="MODERADA">
      <formula>NOT(ISERROR(SEARCH("MODERADA",O22)))</formula>
    </cfRule>
    <cfRule type="containsText" dxfId="800" priority="874" operator="containsText" text="EXTREMA">
      <formula>NOT(ISERROR(SEARCH("EXTREMA",O22)))</formula>
    </cfRule>
    <cfRule type="containsText" dxfId="799" priority="875" operator="containsText" text="BAJA">
      <formula>NOT(ISERROR(SEARCH("BAJA",O22)))</formula>
    </cfRule>
  </conditionalFormatting>
  <conditionalFormatting sqref="O24">
    <cfRule type="cellIs" dxfId="798" priority="868" operator="between">
      <formula>8</formula>
      <formula>10</formula>
    </cfRule>
    <cfRule type="cellIs" dxfId="797" priority="869" operator="between">
      <formula>6</formula>
      <formula>7</formula>
    </cfRule>
    <cfRule type="cellIs" dxfId="796" priority="870" operator="equal">
      <formula>5</formula>
    </cfRule>
    <cfRule type="cellIs" dxfId="795" priority="871" operator="lessThan">
      <formula>#REF!</formula>
    </cfRule>
  </conditionalFormatting>
  <conditionalFormatting sqref="O24">
    <cfRule type="containsText" dxfId="794" priority="864" operator="containsText" text="ALTA">
      <formula>NOT(ISERROR(SEARCH("ALTA",O24)))</formula>
    </cfRule>
    <cfRule type="containsText" dxfId="793" priority="865" operator="containsText" text="MODERADA">
      <formula>NOT(ISERROR(SEARCH("MODERADA",O24)))</formula>
    </cfRule>
    <cfRule type="containsText" dxfId="792" priority="866" operator="containsText" text="EXTREMA">
      <formula>NOT(ISERROR(SEARCH("EXTREMA",O24)))</formula>
    </cfRule>
    <cfRule type="containsText" dxfId="791" priority="867" operator="containsText" text="BAJA">
      <formula>NOT(ISERROR(SEARCH("BAJA",O24)))</formula>
    </cfRule>
  </conditionalFormatting>
  <conditionalFormatting sqref="P15:P16 P26">
    <cfRule type="cellIs" dxfId="790" priority="836" operator="between">
      <formula>8</formula>
      <formula>10</formula>
    </cfRule>
    <cfRule type="cellIs" dxfId="789" priority="837" operator="between">
      <formula>6</formula>
      <formula>7</formula>
    </cfRule>
    <cfRule type="cellIs" dxfId="788" priority="838" operator="equal">
      <formula>5</formula>
    </cfRule>
    <cfRule type="cellIs" dxfId="787" priority="839" operator="lessThan">
      <formula>#REF!</formula>
    </cfRule>
  </conditionalFormatting>
  <conditionalFormatting sqref="P15:P16 P26">
    <cfRule type="containsText" dxfId="786" priority="832" operator="containsText" text="ALTA">
      <formula>NOT(ISERROR(SEARCH("ALTA",P15)))</formula>
    </cfRule>
    <cfRule type="containsText" dxfId="785" priority="833" operator="containsText" text="MODERADA">
      <formula>NOT(ISERROR(SEARCH("MODERADA",P15)))</formula>
    </cfRule>
    <cfRule type="containsText" dxfId="784" priority="834" operator="containsText" text="EXTREMA">
      <formula>NOT(ISERROR(SEARCH("EXTREMA",P15)))</formula>
    </cfRule>
    <cfRule type="containsText" dxfId="783" priority="835" operator="containsText" text="BAJA">
      <formula>NOT(ISERROR(SEARCH("BAJA",P15)))</formula>
    </cfRule>
  </conditionalFormatting>
  <conditionalFormatting sqref="Q15:Q16 Q26">
    <cfRule type="cellIs" dxfId="782" priority="844" operator="between">
      <formula>8</formula>
      <formula>10</formula>
    </cfRule>
    <cfRule type="cellIs" dxfId="781" priority="845" operator="between">
      <formula>6</formula>
      <formula>7</formula>
    </cfRule>
    <cfRule type="cellIs" dxfId="780" priority="846" operator="equal">
      <formula>5</formula>
    </cfRule>
    <cfRule type="cellIs" dxfId="779" priority="847" operator="lessThan">
      <formula>#REF!</formula>
    </cfRule>
  </conditionalFormatting>
  <conditionalFormatting sqref="Q15:Q16 Q26">
    <cfRule type="containsText" dxfId="778" priority="840" operator="containsText" text="ALTA">
      <formula>NOT(ISERROR(SEARCH("ALTA",Q15)))</formula>
    </cfRule>
    <cfRule type="containsText" dxfId="777" priority="841" operator="containsText" text="MODERADA">
      <formula>NOT(ISERROR(SEARCH("MODERADA",Q15)))</formula>
    </cfRule>
    <cfRule type="containsText" dxfId="776" priority="842" operator="containsText" text="EXTREMA">
      <formula>NOT(ISERROR(SEARCH("EXTREMA",Q15)))</formula>
    </cfRule>
    <cfRule type="containsText" dxfId="775" priority="843" operator="containsText" text="BAJA">
      <formula>NOT(ISERROR(SEARCH("BAJA",Q15)))</formula>
    </cfRule>
  </conditionalFormatting>
  <conditionalFormatting sqref="O21">
    <cfRule type="cellIs" dxfId="774" priority="820" operator="between">
      <formula>8</formula>
      <formula>10</formula>
    </cfRule>
    <cfRule type="cellIs" dxfId="773" priority="821" operator="between">
      <formula>6</formula>
      <formula>7</formula>
    </cfRule>
    <cfRule type="cellIs" dxfId="772" priority="822" operator="equal">
      <formula>5</formula>
    </cfRule>
    <cfRule type="cellIs" dxfId="771" priority="823" operator="lessThan">
      <formula>#REF!</formula>
    </cfRule>
  </conditionalFormatting>
  <conditionalFormatting sqref="O21">
    <cfRule type="containsText" dxfId="770" priority="816" operator="containsText" text="ALTA">
      <formula>NOT(ISERROR(SEARCH("ALTA",O21)))</formula>
    </cfRule>
    <cfRule type="containsText" dxfId="769" priority="817" operator="containsText" text="MODERADA">
      <formula>NOT(ISERROR(SEARCH("MODERADA",O21)))</formula>
    </cfRule>
    <cfRule type="containsText" dxfId="768" priority="818" operator="containsText" text="EXTREMA">
      <formula>NOT(ISERROR(SEARCH("EXTREMA",O21)))</formula>
    </cfRule>
    <cfRule type="containsText" dxfId="767" priority="819" operator="containsText" text="BAJA">
      <formula>NOT(ISERROR(SEARCH("BAJA",O21)))</formula>
    </cfRule>
  </conditionalFormatting>
  <conditionalFormatting sqref="AC20">
    <cfRule type="cellIs" dxfId="766" priority="804" operator="between">
      <formula>8</formula>
      <formula>10</formula>
    </cfRule>
    <cfRule type="cellIs" dxfId="765" priority="805" operator="between">
      <formula>6</formula>
      <formula>7</formula>
    </cfRule>
    <cfRule type="cellIs" dxfId="764" priority="806" operator="equal">
      <formula>5</formula>
    </cfRule>
    <cfRule type="cellIs" dxfId="763" priority="807" operator="lessThan">
      <formula>#REF!</formula>
    </cfRule>
  </conditionalFormatting>
  <conditionalFormatting sqref="AC20">
    <cfRule type="containsText" dxfId="762" priority="800" operator="containsText" text="ALTA">
      <formula>NOT(ISERROR(SEARCH("ALTA",AC20)))</formula>
    </cfRule>
    <cfRule type="containsText" dxfId="761" priority="801" operator="containsText" text="MODERADA">
      <formula>NOT(ISERROR(SEARCH("MODERADA",AC20)))</formula>
    </cfRule>
    <cfRule type="containsText" dxfId="760" priority="802" operator="containsText" text="EXTREMA">
      <formula>NOT(ISERROR(SEARCH("EXTREMA",AC20)))</formula>
    </cfRule>
    <cfRule type="containsText" dxfId="759" priority="803" operator="containsText" text="BAJA">
      <formula>NOT(ISERROR(SEARCH("BAJA",AC20)))</formula>
    </cfRule>
  </conditionalFormatting>
  <conditionalFormatting sqref="AC21">
    <cfRule type="cellIs" dxfId="758" priority="796" operator="between">
      <formula>8</formula>
      <formula>10</formula>
    </cfRule>
    <cfRule type="cellIs" dxfId="757" priority="797" operator="between">
      <formula>6</formula>
      <formula>7</formula>
    </cfRule>
    <cfRule type="cellIs" dxfId="756" priority="798" operator="equal">
      <formula>5</formula>
    </cfRule>
    <cfRule type="cellIs" dxfId="755" priority="799" operator="lessThan">
      <formula>#REF!</formula>
    </cfRule>
  </conditionalFormatting>
  <conditionalFormatting sqref="AC21">
    <cfRule type="containsText" dxfId="754" priority="792" operator="containsText" text="ALTA">
      <formula>NOT(ISERROR(SEARCH("ALTA",AC21)))</formula>
    </cfRule>
    <cfRule type="containsText" dxfId="753" priority="793" operator="containsText" text="MODERADA">
      <formula>NOT(ISERROR(SEARCH("MODERADA",AC21)))</formula>
    </cfRule>
    <cfRule type="containsText" dxfId="752" priority="794" operator="containsText" text="EXTREMA">
      <formula>NOT(ISERROR(SEARCH("EXTREMA",AC21)))</formula>
    </cfRule>
    <cfRule type="containsText" dxfId="751" priority="795" operator="containsText" text="BAJA">
      <formula>NOT(ISERROR(SEARCH("BAJA",AC21)))</formula>
    </cfRule>
  </conditionalFormatting>
  <conditionalFormatting sqref="AE21">
    <cfRule type="cellIs" dxfId="750" priority="788" operator="between">
      <formula>8</formula>
      <formula>10</formula>
    </cfRule>
    <cfRule type="cellIs" dxfId="749" priority="789" operator="between">
      <formula>6</formula>
      <formula>7</formula>
    </cfRule>
    <cfRule type="cellIs" dxfId="748" priority="790" operator="equal">
      <formula>5</formula>
    </cfRule>
    <cfRule type="cellIs" dxfId="747" priority="791" operator="lessThan">
      <formula>#REF!</formula>
    </cfRule>
  </conditionalFormatting>
  <conditionalFormatting sqref="O42">
    <cfRule type="cellIs" dxfId="746" priority="784" operator="between">
      <formula>8</formula>
      <formula>10</formula>
    </cfRule>
    <cfRule type="cellIs" dxfId="745" priority="785" operator="between">
      <formula>6</formula>
      <formula>7</formula>
    </cfRule>
    <cfRule type="cellIs" dxfId="744" priority="786" operator="equal">
      <formula>5</formula>
    </cfRule>
    <cfRule type="cellIs" dxfId="743" priority="787" operator="lessThan">
      <formula>#REF!</formula>
    </cfRule>
  </conditionalFormatting>
  <conditionalFormatting sqref="O42">
    <cfRule type="containsText" dxfId="742" priority="780" operator="containsText" text="BAJA">
      <formula>NOT(ISERROR(SEARCH("BAJA",O42)))</formula>
    </cfRule>
    <cfRule type="containsText" dxfId="741" priority="781" operator="containsText" text="MODERADA">
      <formula>NOT(ISERROR(SEARCH("MODERADA",O42)))</formula>
    </cfRule>
    <cfRule type="containsText" dxfId="740" priority="782" operator="containsText" text="ALTA">
      <formula>NOT(ISERROR(SEARCH("ALTA",O42)))</formula>
    </cfRule>
    <cfRule type="containsText" dxfId="739" priority="783" operator="containsText" text="EXTREMA">
      <formula>NOT(ISERROR(SEARCH("EXTREMA",O42)))</formula>
    </cfRule>
  </conditionalFormatting>
  <conditionalFormatting sqref="N42">
    <cfRule type="cellIs" dxfId="738" priority="776" operator="between">
      <formula>40</formula>
      <formula>600</formula>
    </cfRule>
    <cfRule type="cellIs" dxfId="737" priority="777" operator="between">
      <formula>12</formula>
      <formula>30</formula>
    </cfRule>
    <cfRule type="cellIs" dxfId="736" priority="778" operator="between">
      <formula>5</formula>
      <formula>10</formula>
    </cfRule>
    <cfRule type="cellIs" dxfId="735" priority="779" operator="between">
      <formula>1</formula>
      <formula>4</formula>
    </cfRule>
  </conditionalFormatting>
  <conditionalFormatting sqref="O27">
    <cfRule type="cellIs" dxfId="734" priority="772" operator="between">
      <formula>8</formula>
      <formula>10</formula>
    </cfRule>
    <cfRule type="cellIs" dxfId="733" priority="773" operator="between">
      <formula>6</formula>
      <formula>7</formula>
    </cfRule>
    <cfRule type="cellIs" dxfId="732" priority="774" operator="equal">
      <formula>5</formula>
    </cfRule>
    <cfRule type="cellIs" dxfId="731" priority="775" operator="lessThan">
      <formula>#REF!</formula>
    </cfRule>
  </conditionalFormatting>
  <conditionalFormatting sqref="O27">
    <cfRule type="containsText" dxfId="730" priority="768" operator="containsText" text="ALTA">
      <formula>NOT(ISERROR(SEARCH("ALTA",O27)))</formula>
    </cfRule>
    <cfRule type="containsText" dxfId="729" priority="769" operator="containsText" text="MODERADA">
      <formula>NOT(ISERROR(SEARCH("MODERADA",O27)))</formula>
    </cfRule>
    <cfRule type="containsText" dxfId="728" priority="770" operator="containsText" text="EXTREMA">
      <formula>NOT(ISERROR(SEARCH("EXTREMA",O27)))</formula>
    </cfRule>
    <cfRule type="containsText" dxfId="727" priority="771" operator="containsText" text="BAJA">
      <formula>NOT(ISERROR(SEARCH("BAJA",O27)))</formula>
    </cfRule>
  </conditionalFormatting>
  <conditionalFormatting sqref="P27">
    <cfRule type="cellIs" dxfId="726" priority="756" operator="between">
      <formula>8</formula>
      <formula>10</formula>
    </cfRule>
    <cfRule type="cellIs" dxfId="725" priority="757" operator="between">
      <formula>6</formula>
      <formula>7</formula>
    </cfRule>
    <cfRule type="cellIs" dxfId="724" priority="758" operator="equal">
      <formula>5</formula>
    </cfRule>
    <cfRule type="cellIs" dxfId="723" priority="759" operator="lessThan">
      <formula>#REF!</formula>
    </cfRule>
  </conditionalFormatting>
  <conditionalFormatting sqref="P27">
    <cfRule type="containsText" dxfId="722" priority="752" operator="containsText" text="ALTA">
      <formula>NOT(ISERROR(SEARCH("ALTA",P27)))</formula>
    </cfRule>
    <cfRule type="containsText" dxfId="721" priority="753" operator="containsText" text="MODERADA">
      <formula>NOT(ISERROR(SEARCH("MODERADA",P27)))</formula>
    </cfRule>
    <cfRule type="containsText" dxfId="720" priority="754" operator="containsText" text="EXTREMA">
      <formula>NOT(ISERROR(SEARCH("EXTREMA",P27)))</formula>
    </cfRule>
    <cfRule type="containsText" dxfId="719" priority="755" operator="containsText" text="BAJA">
      <formula>NOT(ISERROR(SEARCH("BAJA",P27)))</formula>
    </cfRule>
  </conditionalFormatting>
  <conditionalFormatting sqref="Q27">
    <cfRule type="cellIs" dxfId="718" priority="764" operator="between">
      <formula>8</formula>
      <formula>10</formula>
    </cfRule>
    <cfRule type="cellIs" dxfId="717" priority="765" operator="between">
      <formula>6</formula>
      <formula>7</formula>
    </cfRule>
    <cfRule type="cellIs" dxfId="716" priority="766" operator="equal">
      <formula>5</formula>
    </cfRule>
    <cfRule type="cellIs" dxfId="715" priority="767" operator="lessThan">
      <formula>#REF!</formula>
    </cfRule>
  </conditionalFormatting>
  <conditionalFormatting sqref="Q27">
    <cfRule type="containsText" dxfId="714" priority="760" operator="containsText" text="ALTA">
      <formula>NOT(ISERROR(SEARCH("ALTA",Q27)))</formula>
    </cfRule>
    <cfRule type="containsText" dxfId="713" priority="761" operator="containsText" text="MODERADA">
      <formula>NOT(ISERROR(SEARCH("MODERADA",Q27)))</formula>
    </cfRule>
    <cfRule type="containsText" dxfId="712" priority="762" operator="containsText" text="EXTREMA">
      <formula>NOT(ISERROR(SEARCH("EXTREMA",Q27)))</formula>
    </cfRule>
    <cfRule type="containsText" dxfId="711" priority="763" operator="containsText" text="BAJA">
      <formula>NOT(ISERROR(SEARCH("BAJA",Q27)))</formula>
    </cfRule>
  </conditionalFormatting>
  <conditionalFormatting sqref="AC27">
    <cfRule type="cellIs" dxfId="710" priority="748" operator="between">
      <formula>8</formula>
      <formula>10</formula>
    </cfRule>
    <cfRule type="cellIs" dxfId="709" priority="749" operator="between">
      <formula>6</formula>
      <formula>7</formula>
    </cfRule>
    <cfRule type="cellIs" dxfId="708" priority="750" operator="equal">
      <formula>5</formula>
    </cfRule>
    <cfRule type="cellIs" dxfId="707" priority="751" operator="lessThan">
      <formula>#REF!</formula>
    </cfRule>
  </conditionalFormatting>
  <conditionalFormatting sqref="AC27">
    <cfRule type="containsText" dxfId="706" priority="744" operator="containsText" text="ALTA">
      <formula>NOT(ISERROR(SEARCH("ALTA",AC27)))</formula>
    </cfRule>
    <cfRule type="containsText" dxfId="705" priority="745" operator="containsText" text="MODERADA">
      <formula>NOT(ISERROR(SEARCH("MODERADA",AC27)))</formula>
    </cfRule>
    <cfRule type="containsText" dxfId="704" priority="746" operator="containsText" text="EXTREMA">
      <formula>NOT(ISERROR(SEARCH("EXTREMA",AC27)))</formula>
    </cfRule>
    <cfRule type="containsText" dxfId="703" priority="747" operator="containsText" text="BAJA">
      <formula>NOT(ISERROR(SEARCH("BAJA",AC27)))</formula>
    </cfRule>
  </conditionalFormatting>
  <conditionalFormatting sqref="O17">
    <cfRule type="cellIs" dxfId="702" priority="740" operator="between">
      <formula>8</formula>
      <formula>10</formula>
    </cfRule>
    <cfRule type="cellIs" dxfId="701" priority="741" operator="between">
      <formula>6</formula>
      <formula>7</formula>
    </cfRule>
    <cfRule type="cellIs" dxfId="700" priority="742" operator="equal">
      <formula>5</formula>
    </cfRule>
    <cfRule type="cellIs" dxfId="699" priority="743" operator="lessThan">
      <formula>#REF!</formula>
    </cfRule>
  </conditionalFormatting>
  <conditionalFormatting sqref="O17">
    <cfRule type="containsText" dxfId="698" priority="736" operator="containsText" text="ALTA">
      <formula>NOT(ISERROR(SEARCH("ALTA",O17)))</formula>
    </cfRule>
    <cfRule type="containsText" dxfId="697" priority="737" operator="containsText" text="MODERADA">
      <formula>NOT(ISERROR(SEARCH("MODERADA",O17)))</formula>
    </cfRule>
    <cfRule type="containsText" dxfId="696" priority="738" operator="containsText" text="EXTREMA">
      <formula>NOT(ISERROR(SEARCH("EXTREMA",O17)))</formula>
    </cfRule>
    <cfRule type="containsText" dxfId="695" priority="739" operator="containsText" text="BAJA">
      <formula>NOT(ISERROR(SEARCH("BAJA",O17)))</formula>
    </cfRule>
  </conditionalFormatting>
  <conditionalFormatting sqref="P17">
    <cfRule type="cellIs" dxfId="694" priority="724" operator="between">
      <formula>8</formula>
      <formula>10</formula>
    </cfRule>
    <cfRule type="cellIs" dxfId="693" priority="725" operator="between">
      <formula>6</formula>
      <formula>7</formula>
    </cfRule>
    <cfRule type="cellIs" dxfId="692" priority="726" operator="equal">
      <formula>5</formula>
    </cfRule>
    <cfRule type="cellIs" dxfId="691" priority="727" operator="lessThan">
      <formula>#REF!</formula>
    </cfRule>
  </conditionalFormatting>
  <conditionalFormatting sqref="P17">
    <cfRule type="containsText" dxfId="690" priority="720" operator="containsText" text="ALTA">
      <formula>NOT(ISERROR(SEARCH("ALTA",P17)))</formula>
    </cfRule>
    <cfRule type="containsText" dxfId="689" priority="721" operator="containsText" text="MODERADA">
      <formula>NOT(ISERROR(SEARCH("MODERADA",P17)))</formula>
    </cfRule>
    <cfRule type="containsText" dxfId="688" priority="722" operator="containsText" text="EXTREMA">
      <formula>NOT(ISERROR(SEARCH("EXTREMA",P17)))</formula>
    </cfRule>
    <cfRule type="containsText" dxfId="687" priority="723" operator="containsText" text="BAJA">
      <formula>NOT(ISERROR(SEARCH("BAJA",P17)))</formula>
    </cfRule>
  </conditionalFormatting>
  <conditionalFormatting sqref="Q17">
    <cfRule type="cellIs" dxfId="686" priority="732" operator="between">
      <formula>8</formula>
      <formula>10</formula>
    </cfRule>
    <cfRule type="cellIs" dxfId="685" priority="733" operator="between">
      <formula>6</formula>
      <formula>7</formula>
    </cfRule>
    <cfRule type="cellIs" dxfId="684" priority="734" operator="equal">
      <formula>5</formula>
    </cfRule>
    <cfRule type="cellIs" dxfId="683" priority="735" operator="lessThan">
      <formula>#REF!</formula>
    </cfRule>
  </conditionalFormatting>
  <conditionalFormatting sqref="Q17">
    <cfRule type="containsText" dxfId="682" priority="728" operator="containsText" text="ALTA">
      <formula>NOT(ISERROR(SEARCH("ALTA",Q17)))</formula>
    </cfRule>
    <cfRule type="containsText" dxfId="681" priority="729" operator="containsText" text="MODERADA">
      <formula>NOT(ISERROR(SEARCH("MODERADA",Q17)))</formula>
    </cfRule>
    <cfRule type="containsText" dxfId="680" priority="730" operator="containsText" text="EXTREMA">
      <formula>NOT(ISERROR(SEARCH("EXTREMA",Q17)))</formula>
    </cfRule>
    <cfRule type="containsText" dxfId="679" priority="731" operator="containsText" text="BAJA">
      <formula>NOT(ISERROR(SEARCH("BAJA",Q17)))</formula>
    </cfRule>
  </conditionalFormatting>
  <conditionalFormatting sqref="AC17">
    <cfRule type="cellIs" dxfId="678" priority="716" operator="between">
      <formula>8</formula>
      <formula>10</formula>
    </cfRule>
    <cfRule type="cellIs" dxfId="677" priority="717" operator="between">
      <formula>6</formula>
      <formula>7</formula>
    </cfRule>
    <cfRule type="cellIs" dxfId="676" priority="718" operator="equal">
      <formula>5</formula>
    </cfRule>
    <cfRule type="cellIs" dxfId="675" priority="719" operator="lessThan">
      <formula>#REF!</formula>
    </cfRule>
  </conditionalFormatting>
  <conditionalFormatting sqref="AC17">
    <cfRule type="containsText" dxfId="674" priority="712" operator="containsText" text="ALTA">
      <formula>NOT(ISERROR(SEARCH("ALTA",AC17)))</formula>
    </cfRule>
    <cfRule type="containsText" dxfId="673" priority="713" operator="containsText" text="MODERADA">
      <formula>NOT(ISERROR(SEARCH("MODERADA",AC17)))</formula>
    </cfRule>
    <cfRule type="containsText" dxfId="672" priority="714" operator="containsText" text="EXTREMA">
      <formula>NOT(ISERROR(SEARCH("EXTREMA",AC17)))</formula>
    </cfRule>
    <cfRule type="containsText" dxfId="671" priority="715" operator="containsText" text="BAJA">
      <formula>NOT(ISERROR(SEARCH("BAJA",AC17)))</formula>
    </cfRule>
  </conditionalFormatting>
  <conditionalFormatting sqref="O18">
    <cfRule type="cellIs" dxfId="670" priority="708" operator="between">
      <formula>8</formula>
      <formula>10</formula>
    </cfRule>
    <cfRule type="cellIs" dxfId="669" priority="709" operator="between">
      <formula>6</formula>
      <formula>7</formula>
    </cfRule>
    <cfRule type="cellIs" dxfId="668" priority="710" operator="equal">
      <formula>5</formula>
    </cfRule>
    <cfRule type="cellIs" dxfId="667" priority="711" operator="lessThan">
      <formula>#REF!</formula>
    </cfRule>
  </conditionalFormatting>
  <conditionalFormatting sqref="O18">
    <cfRule type="containsText" dxfId="666" priority="704" operator="containsText" text="ALTA">
      <formula>NOT(ISERROR(SEARCH("ALTA",O18)))</formula>
    </cfRule>
    <cfRule type="containsText" dxfId="665" priority="705" operator="containsText" text="MODERADA">
      <formula>NOT(ISERROR(SEARCH("MODERADA",O18)))</formula>
    </cfRule>
    <cfRule type="containsText" dxfId="664" priority="706" operator="containsText" text="EXTREMA">
      <formula>NOT(ISERROR(SEARCH("EXTREMA",O18)))</formula>
    </cfRule>
    <cfRule type="containsText" dxfId="663" priority="707" operator="containsText" text="BAJA">
      <formula>NOT(ISERROR(SEARCH("BAJA",O18)))</formula>
    </cfRule>
  </conditionalFormatting>
  <conditionalFormatting sqref="P18">
    <cfRule type="cellIs" dxfId="662" priority="692" operator="between">
      <formula>8</formula>
      <formula>10</formula>
    </cfRule>
    <cfRule type="cellIs" dxfId="661" priority="693" operator="between">
      <formula>6</formula>
      <formula>7</formula>
    </cfRule>
    <cfRule type="cellIs" dxfId="660" priority="694" operator="equal">
      <formula>5</formula>
    </cfRule>
    <cfRule type="cellIs" dxfId="659" priority="695" operator="lessThan">
      <formula>#REF!</formula>
    </cfRule>
  </conditionalFormatting>
  <conditionalFormatting sqref="P18">
    <cfRule type="containsText" dxfId="658" priority="688" operator="containsText" text="ALTA">
      <formula>NOT(ISERROR(SEARCH("ALTA",P18)))</formula>
    </cfRule>
    <cfRule type="containsText" dxfId="657" priority="689" operator="containsText" text="MODERADA">
      <formula>NOT(ISERROR(SEARCH("MODERADA",P18)))</formula>
    </cfRule>
    <cfRule type="containsText" dxfId="656" priority="690" operator="containsText" text="EXTREMA">
      <formula>NOT(ISERROR(SEARCH("EXTREMA",P18)))</formula>
    </cfRule>
    <cfRule type="containsText" dxfId="655" priority="691" operator="containsText" text="BAJA">
      <formula>NOT(ISERROR(SEARCH("BAJA",P18)))</formula>
    </cfRule>
  </conditionalFormatting>
  <conditionalFormatting sqref="Q18">
    <cfRule type="cellIs" dxfId="654" priority="700" operator="between">
      <formula>8</formula>
      <formula>10</formula>
    </cfRule>
    <cfRule type="cellIs" dxfId="653" priority="701" operator="between">
      <formula>6</formula>
      <formula>7</formula>
    </cfRule>
    <cfRule type="cellIs" dxfId="652" priority="702" operator="equal">
      <formula>5</formula>
    </cfRule>
    <cfRule type="cellIs" dxfId="651" priority="703" operator="lessThan">
      <formula>#REF!</formula>
    </cfRule>
  </conditionalFormatting>
  <conditionalFormatting sqref="Q18">
    <cfRule type="containsText" dxfId="650" priority="696" operator="containsText" text="ALTA">
      <formula>NOT(ISERROR(SEARCH("ALTA",Q18)))</formula>
    </cfRule>
    <cfRule type="containsText" dxfId="649" priority="697" operator="containsText" text="MODERADA">
      <formula>NOT(ISERROR(SEARCH("MODERADA",Q18)))</formula>
    </cfRule>
    <cfRule type="containsText" dxfId="648" priority="698" operator="containsText" text="EXTREMA">
      <formula>NOT(ISERROR(SEARCH("EXTREMA",Q18)))</formula>
    </cfRule>
    <cfRule type="containsText" dxfId="647" priority="699" operator="containsText" text="BAJA">
      <formula>NOT(ISERROR(SEARCH("BAJA",Q18)))</formula>
    </cfRule>
  </conditionalFormatting>
  <conditionalFormatting sqref="AC18">
    <cfRule type="cellIs" dxfId="646" priority="684" operator="between">
      <formula>8</formula>
      <formula>10</formula>
    </cfRule>
    <cfRule type="cellIs" dxfId="645" priority="685" operator="between">
      <formula>6</formula>
      <formula>7</formula>
    </cfRule>
    <cfRule type="cellIs" dxfId="644" priority="686" operator="equal">
      <formula>5</formula>
    </cfRule>
    <cfRule type="cellIs" dxfId="643" priority="687" operator="lessThan">
      <formula>#REF!</formula>
    </cfRule>
  </conditionalFormatting>
  <conditionalFormatting sqref="AC18">
    <cfRule type="containsText" dxfId="642" priority="680" operator="containsText" text="ALTA">
      <formula>NOT(ISERROR(SEARCH("ALTA",AC18)))</formula>
    </cfRule>
    <cfRule type="containsText" dxfId="641" priority="681" operator="containsText" text="MODERADA">
      <formula>NOT(ISERROR(SEARCH("MODERADA",AC18)))</formula>
    </cfRule>
    <cfRule type="containsText" dxfId="640" priority="682" operator="containsText" text="EXTREMA">
      <formula>NOT(ISERROR(SEARCH("EXTREMA",AC18)))</formula>
    </cfRule>
    <cfRule type="containsText" dxfId="639" priority="683" operator="containsText" text="BAJA">
      <formula>NOT(ISERROR(SEARCH("BAJA",AC18)))</formula>
    </cfRule>
  </conditionalFormatting>
  <conditionalFormatting sqref="O19">
    <cfRule type="cellIs" dxfId="638" priority="676" operator="between">
      <formula>8</formula>
      <formula>10</formula>
    </cfRule>
    <cfRule type="cellIs" dxfId="637" priority="677" operator="between">
      <formula>6</formula>
      <formula>7</formula>
    </cfRule>
    <cfRule type="cellIs" dxfId="636" priority="678" operator="equal">
      <formula>5</formula>
    </cfRule>
    <cfRule type="cellIs" dxfId="635" priority="679" operator="lessThan">
      <formula>#REF!</formula>
    </cfRule>
  </conditionalFormatting>
  <conditionalFormatting sqref="O19">
    <cfRule type="containsText" dxfId="634" priority="672" operator="containsText" text="ALTA">
      <formula>NOT(ISERROR(SEARCH("ALTA",O19)))</formula>
    </cfRule>
    <cfRule type="containsText" dxfId="633" priority="673" operator="containsText" text="MODERADA">
      <formula>NOT(ISERROR(SEARCH("MODERADA",O19)))</formula>
    </cfRule>
    <cfRule type="containsText" dxfId="632" priority="674" operator="containsText" text="EXTREMA">
      <formula>NOT(ISERROR(SEARCH("EXTREMA",O19)))</formula>
    </cfRule>
    <cfRule type="containsText" dxfId="631" priority="675" operator="containsText" text="BAJA">
      <formula>NOT(ISERROR(SEARCH("BAJA",O19)))</formula>
    </cfRule>
  </conditionalFormatting>
  <conditionalFormatting sqref="P19">
    <cfRule type="cellIs" dxfId="630" priority="660" operator="between">
      <formula>8</formula>
      <formula>10</formula>
    </cfRule>
    <cfRule type="cellIs" dxfId="629" priority="661" operator="between">
      <formula>6</formula>
      <formula>7</formula>
    </cfRule>
    <cfRule type="cellIs" dxfId="628" priority="662" operator="equal">
      <formula>5</formula>
    </cfRule>
    <cfRule type="cellIs" dxfId="627" priority="663" operator="lessThan">
      <formula>#REF!</formula>
    </cfRule>
  </conditionalFormatting>
  <conditionalFormatting sqref="P19">
    <cfRule type="containsText" dxfId="626" priority="656" operator="containsText" text="ALTA">
      <formula>NOT(ISERROR(SEARCH("ALTA",P19)))</formula>
    </cfRule>
    <cfRule type="containsText" dxfId="625" priority="657" operator="containsText" text="MODERADA">
      <formula>NOT(ISERROR(SEARCH("MODERADA",P19)))</formula>
    </cfRule>
    <cfRule type="containsText" dxfId="624" priority="658" operator="containsText" text="EXTREMA">
      <formula>NOT(ISERROR(SEARCH("EXTREMA",P19)))</formula>
    </cfRule>
    <cfRule type="containsText" dxfId="623" priority="659" operator="containsText" text="BAJA">
      <formula>NOT(ISERROR(SEARCH("BAJA",P19)))</formula>
    </cfRule>
  </conditionalFormatting>
  <conditionalFormatting sqref="Q19">
    <cfRule type="cellIs" dxfId="622" priority="668" operator="between">
      <formula>8</formula>
      <formula>10</formula>
    </cfRule>
    <cfRule type="cellIs" dxfId="621" priority="669" operator="between">
      <formula>6</formula>
      <formula>7</formula>
    </cfRule>
    <cfRule type="cellIs" dxfId="620" priority="670" operator="equal">
      <formula>5</formula>
    </cfRule>
    <cfRule type="cellIs" dxfId="619" priority="671" operator="lessThan">
      <formula>#REF!</formula>
    </cfRule>
  </conditionalFormatting>
  <conditionalFormatting sqref="Q19">
    <cfRule type="containsText" dxfId="618" priority="664" operator="containsText" text="ALTA">
      <formula>NOT(ISERROR(SEARCH("ALTA",Q19)))</formula>
    </cfRule>
    <cfRule type="containsText" dxfId="617" priority="665" operator="containsText" text="MODERADA">
      <formula>NOT(ISERROR(SEARCH("MODERADA",Q19)))</formula>
    </cfRule>
    <cfRule type="containsText" dxfId="616" priority="666" operator="containsText" text="EXTREMA">
      <formula>NOT(ISERROR(SEARCH("EXTREMA",Q19)))</formula>
    </cfRule>
    <cfRule type="containsText" dxfId="615" priority="667" operator="containsText" text="BAJA">
      <formula>NOT(ISERROR(SEARCH("BAJA",Q19)))</formula>
    </cfRule>
  </conditionalFormatting>
  <conditionalFormatting sqref="AC19">
    <cfRule type="cellIs" dxfId="614" priority="652" operator="between">
      <formula>8</formula>
      <formula>10</formula>
    </cfRule>
    <cfRule type="cellIs" dxfId="613" priority="653" operator="between">
      <formula>6</formula>
      <formula>7</formula>
    </cfRule>
    <cfRule type="cellIs" dxfId="612" priority="654" operator="equal">
      <formula>5</formula>
    </cfRule>
    <cfRule type="cellIs" dxfId="611" priority="655" operator="lessThan">
      <formula>#REF!</formula>
    </cfRule>
  </conditionalFormatting>
  <conditionalFormatting sqref="AC19">
    <cfRule type="containsText" dxfId="610" priority="648" operator="containsText" text="ALTA">
      <formula>NOT(ISERROR(SEARCH("ALTA",AC19)))</formula>
    </cfRule>
    <cfRule type="containsText" dxfId="609" priority="649" operator="containsText" text="MODERADA">
      <formula>NOT(ISERROR(SEARCH("MODERADA",AC19)))</formula>
    </cfRule>
    <cfRule type="containsText" dxfId="608" priority="650" operator="containsText" text="EXTREMA">
      <formula>NOT(ISERROR(SEARCH("EXTREMA",AC19)))</formula>
    </cfRule>
    <cfRule type="containsText" dxfId="607" priority="651" operator="containsText" text="BAJA">
      <formula>NOT(ISERROR(SEARCH("BAJA",AC19)))</formula>
    </cfRule>
  </conditionalFormatting>
  <conditionalFormatting sqref="O13">
    <cfRule type="cellIs" dxfId="606" priority="644" operator="between">
      <formula>8</formula>
      <formula>10</formula>
    </cfRule>
    <cfRule type="cellIs" dxfId="605" priority="645" operator="between">
      <formula>6</formula>
      <formula>7</formula>
    </cfRule>
    <cfRule type="cellIs" dxfId="604" priority="646" operator="equal">
      <formula>5</formula>
    </cfRule>
    <cfRule type="cellIs" dxfId="603" priority="647" operator="lessThan">
      <formula>#REF!</formula>
    </cfRule>
  </conditionalFormatting>
  <conditionalFormatting sqref="O13">
    <cfRule type="containsText" dxfId="602" priority="640" operator="containsText" text="ALTA">
      <formula>NOT(ISERROR(SEARCH("ALTA",O13)))</formula>
    </cfRule>
    <cfRule type="containsText" dxfId="601" priority="641" operator="containsText" text="MODERADA">
      <formula>NOT(ISERROR(SEARCH("MODERADA",O13)))</formula>
    </cfRule>
    <cfRule type="containsText" dxfId="600" priority="642" operator="containsText" text="EXTREMA">
      <formula>NOT(ISERROR(SEARCH("EXTREMA",O13)))</formula>
    </cfRule>
    <cfRule type="containsText" dxfId="599" priority="643" operator="containsText" text="BAJA">
      <formula>NOT(ISERROR(SEARCH("BAJA",O13)))</formula>
    </cfRule>
  </conditionalFormatting>
  <conditionalFormatting sqref="P13">
    <cfRule type="cellIs" dxfId="598" priority="628" operator="between">
      <formula>8</formula>
      <formula>10</formula>
    </cfRule>
    <cfRule type="cellIs" dxfId="597" priority="629" operator="between">
      <formula>6</formula>
      <formula>7</formula>
    </cfRule>
    <cfRule type="cellIs" dxfId="596" priority="630" operator="equal">
      <formula>5</formula>
    </cfRule>
    <cfRule type="cellIs" dxfId="595" priority="631" operator="lessThan">
      <formula>#REF!</formula>
    </cfRule>
  </conditionalFormatting>
  <conditionalFormatting sqref="P13">
    <cfRule type="containsText" dxfId="594" priority="624" operator="containsText" text="ALTA">
      <formula>NOT(ISERROR(SEARCH("ALTA",P13)))</formula>
    </cfRule>
    <cfRule type="containsText" dxfId="593" priority="625" operator="containsText" text="MODERADA">
      <formula>NOT(ISERROR(SEARCH("MODERADA",P13)))</formula>
    </cfRule>
    <cfRule type="containsText" dxfId="592" priority="626" operator="containsText" text="EXTREMA">
      <formula>NOT(ISERROR(SEARCH("EXTREMA",P13)))</formula>
    </cfRule>
    <cfRule type="containsText" dxfId="591" priority="627" operator="containsText" text="BAJA">
      <formula>NOT(ISERROR(SEARCH("BAJA",P13)))</formula>
    </cfRule>
  </conditionalFormatting>
  <conditionalFormatting sqref="Q13">
    <cfRule type="cellIs" dxfId="590" priority="636" operator="between">
      <formula>8</formula>
      <formula>10</formula>
    </cfRule>
    <cfRule type="cellIs" dxfId="589" priority="637" operator="between">
      <formula>6</formula>
      <formula>7</formula>
    </cfRule>
    <cfRule type="cellIs" dxfId="588" priority="638" operator="equal">
      <formula>5</formula>
    </cfRule>
    <cfRule type="cellIs" dxfId="587" priority="639" operator="lessThan">
      <formula>#REF!</formula>
    </cfRule>
  </conditionalFormatting>
  <conditionalFormatting sqref="Q13">
    <cfRule type="containsText" dxfId="586" priority="632" operator="containsText" text="ALTA">
      <formula>NOT(ISERROR(SEARCH("ALTA",Q13)))</formula>
    </cfRule>
    <cfRule type="containsText" dxfId="585" priority="633" operator="containsText" text="MODERADA">
      <formula>NOT(ISERROR(SEARCH("MODERADA",Q13)))</formula>
    </cfRule>
    <cfRule type="containsText" dxfId="584" priority="634" operator="containsText" text="EXTREMA">
      <formula>NOT(ISERROR(SEARCH("EXTREMA",Q13)))</formula>
    </cfRule>
    <cfRule type="containsText" dxfId="583" priority="635" operator="containsText" text="BAJA">
      <formula>NOT(ISERROR(SEARCH("BAJA",Q13)))</formula>
    </cfRule>
  </conditionalFormatting>
  <conditionalFormatting sqref="AC13">
    <cfRule type="cellIs" dxfId="582" priority="620" operator="between">
      <formula>8</formula>
      <formula>10</formula>
    </cfRule>
    <cfRule type="cellIs" dxfId="581" priority="621" operator="between">
      <formula>6</formula>
      <formula>7</formula>
    </cfRule>
    <cfRule type="cellIs" dxfId="580" priority="622" operator="equal">
      <formula>5</formula>
    </cfRule>
    <cfRule type="cellIs" dxfId="579" priority="623" operator="lessThan">
      <formula>#REF!</formula>
    </cfRule>
  </conditionalFormatting>
  <conditionalFormatting sqref="AC13">
    <cfRule type="containsText" dxfId="578" priority="616" operator="containsText" text="ALTA">
      <formula>NOT(ISERROR(SEARCH("ALTA",AC13)))</formula>
    </cfRule>
    <cfRule type="containsText" dxfId="577" priority="617" operator="containsText" text="MODERADA">
      <formula>NOT(ISERROR(SEARCH("MODERADA",AC13)))</formula>
    </cfRule>
    <cfRule type="containsText" dxfId="576" priority="618" operator="containsText" text="EXTREMA">
      <formula>NOT(ISERROR(SEARCH("EXTREMA",AC13)))</formula>
    </cfRule>
    <cfRule type="containsText" dxfId="575" priority="619" operator="containsText" text="BAJA">
      <formula>NOT(ISERROR(SEARCH("BAJA",AC13)))</formula>
    </cfRule>
  </conditionalFormatting>
  <conditionalFormatting sqref="O14">
    <cfRule type="cellIs" dxfId="574" priority="612" operator="between">
      <formula>8</formula>
      <formula>10</formula>
    </cfRule>
    <cfRule type="cellIs" dxfId="573" priority="613" operator="between">
      <formula>6</formula>
      <formula>7</formula>
    </cfRule>
    <cfRule type="cellIs" dxfId="572" priority="614" operator="equal">
      <formula>5</formula>
    </cfRule>
    <cfRule type="cellIs" dxfId="571" priority="615" operator="lessThan">
      <formula>#REF!</formula>
    </cfRule>
  </conditionalFormatting>
  <conditionalFormatting sqref="O14">
    <cfRule type="containsText" dxfId="570" priority="608" operator="containsText" text="ALTA">
      <formula>NOT(ISERROR(SEARCH("ALTA",O14)))</formula>
    </cfRule>
    <cfRule type="containsText" dxfId="569" priority="609" operator="containsText" text="MODERADA">
      <formula>NOT(ISERROR(SEARCH("MODERADA",O14)))</formula>
    </cfRule>
    <cfRule type="containsText" dxfId="568" priority="610" operator="containsText" text="EXTREMA">
      <formula>NOT(ISERROR(SEARCH("EXTREMA",O14)))</formula>
    </cfRule>
    <cfRule type="containsText" dxfId="567" priority="611" operator="containsText" text="BAJA">
      <formula>NOT(ISERROR(SEARCH("BAJA",O14)))</formula>
    </cfRule>
  </conditionalFormatting>
  <conditionalFormatting sqref="P14">
    <cfRule type="cellIs" dxfId="566" priority="596" operator="between">
      <formula>8</formula>
      <formula>10</formula>
    </cfRule>
    <cfRule type="cellIs" dxfId="565" priority="597" operator="between">
      <formula>6</formula>
      <formula>7</formula>
    </cfRule>
    <cfRule type="cellIs" dxfId="564" priority="598" operator="equal">
      <formula>5</formula>
    </cfRule>
    <cfRule type="cellIs" dxfId="563" priority="599" operator="lessThan">
      <formula>#REF!</formula>
    </cfRule>
  </conditionalFormatting>
  <conditionalFormatting sqref="P14">
    <cfRule type="containsText" dxfId="562" priority="592" operator="containsText" text="ALTA">
      <formula>NOT(ISERROR(SEARCH("ALTA",P14)))</formula>
    </cfRule>
    <cfRule type="containsText" dxfId="561" priority="593" operator="containsText" text="MODERADA">
      <formula>NOT(ISERROR(SEARCH("MODERADA",P14)))</formula>
    </cfRule>
    <cfRule type="containsText" dxfId="560" priority="594" operator="containsText" text="EXTREMA">
      <formula>NOT(ISERROR(SEARCH("EXTREMA",P14)))</formula>
    </cfRule>
    <cfRule type="containsText" dxfId="559" priority="595" operator="containsText" text="BAJA">
      <formula>NOT(ISERROR(SEARCH("BAJA",P14)))</formula>
    </cfRule>
  </conditionalFormatting>
  <conditionalFormatting sqref="Q14">
    <cfRule type="cellIs" dxfId="558" priority="604" operator="between">
      <formula>8</formula>
      <formula>10</formula>
    </cfRule>
    <cfRule type="cellIs" dxfId="557" priority="605" operator="between">
      <formula>6</formula>
      <formula>7</formula>
    </cfRule>
    <cfRule type="cellIs" dxfId="556" priority="606" operator="equal">
      <formula>5</formula>
    </cfRule>
    <cfRule type="cellIs" dxfId="555" priority="607" operator="lessThan">
      <formula>#REF!</formula>
    </cfRule>
  </conditionalFormatting>
  <conditionalFormatting sqref="Q14">
    <cfRule type="containsText" dxfId="554" priority="600" operator="containsText" text="ALTA">
      <formula>NOT(ISERROR(SEARCH("ALTA",Q14)))</formula>
    </cfRule>
    <cfRule type="containsText" dxfId="553" priority="601" operator="containsText" text="MODERADA">
      <formula>NOT(ISERROR(SEARCH("MODERADA",Q14)))</formula>
    </cfRule>
    <cfRule type="containsText" dxfId="552" priority="602" operator="containsText" text="EXTREMA">
      <formula>NOT(ISERROR(SEARCH("EXTREMA",Q14)))</formula>
    </cfRule>
    <cfRule type="containsText" dxfId="551" priority="603" operator="containsText" text="BAJA">
      <formula>NOT(ISERROR(SEARCH("BAJA",Q14)))</formula>
    </cfRule>
  </conditionalFormatting>
  <conditionalFormatting sqref="AC14">
    <cfRule type="cellIs" dxfId="550" priority="588" operator="between">
      <formula>8</formula>
      <formula>10</formula>
    </cfRule>
    <cfRule type="cellIs" dxfId="549" priority="589" operator="between">
      <formula>6</formula>
      <formula>7</formula>
    </cfRule>
    <cfRule type="cellIs" dxfId="548" priority="590" operator="equal">
      <formula>5</formula>
    </cfRule>
    <cfRule type="cellIs" dxfId="547" priority="591" operator="lessThan">
      <formula>#REF!</formula>
    </cfRule>
  </conditionalFormatting>
  <conditionalFormatting sqref="AC14">
    <cfRule type="containsText" dxfId="546" priority="584" operator="containsText" text="ALTA">
      <formula>NOT(ISERROR(SEARCH("ALTA",AC14)))</formula>
    </cfRule>
    <cfRule type="containsText" dxfId="545" priority="585" operator="containsText" text="MODERADA">
      <formula>NOT(ISERROR(SEARCH("MODERADA",AC14)))</formula>
    </cfRule>
    <cfRule type="containsText" dxfId="544" priority="586" operator="containsText" text="EXTREMA">
      <formula>NOT(ISERROR(SEARCH("EXTREMA",AC14)))</formula>
    </cfRule>
    <cfRule type="containsText" dxfId="543" priority="587" operator="containsText" text="BAJA">
      <formula>NOT(ISERROR(SEARCH("BAJA",AC14)))</formula>
    </cfRule>
  </conditionalFormatting>
  <conditionalFormatting sqref="O15">
    <cfRule type="cellIs" dxfId="542" priority="580" operator="between">
      <formula>8</formula>
      <formula>10</formula>
    </cfRule>
    <cfRule type="cellIs" dxfId="541" priority="581" operator="between">
      <formula>6</formula>
      <formula>7</formula>
    </cfRule>
    <cfRule type="cellIs" dxfId="540" priority="582" operator="equal">
      <formula>5</formula>
    </cfRule>
    <cfRule type="cellIs" dxfId="539" priority="583" operator="lessThan">
      <formula>#REF!</formula>
    </cfRule>
  </conditionalFormatting>
  <conditionalFormatting sqref="O15">
    <cfRule type="containsText" dxfId="538" priority="576" operator="containsText" text="ALTA">
      <formula>NOT(ISERROR(SEARCH("ALTA",O15)))</formula>
    </cfRule>
    <cfRule type="containsText" dxfId="537" priority="577" operator="containsText" text="MODERADA">
      <formula>NOT(ISERROR(SEARCH("MODERADA",O15)))</formula>
    </cfRule>
    <cfRule type="containsText" dxfId="536" priority="578" operator="containsText" text="EXTREMA">
      <formula>NOT(ISERROR(SEARCH("EXTREMA",O15)))</formula>
    </cfRule>
    <cfRule type="containsText" dxfId="535" priority="579" operator="containsText" text="BAJA">
      <formula>NOT(ISERROR(SEARCH("BAJA",O15)))</formula>
    </cfRule>
  </conditionalFormatting>
  <conditionalFormatting sqref="AC15">
    <cfRule type="cellIs" dxfId="534" priority="572" operator="between">
      <formula>8</formula>
      <formula>10</formula>
    </cfRule>
    <cfRule type="cellIs" dxfId="533" priority="573" operator="between">
      <formula>6</formula>
      <formula>7</formula>
    </cfRule>
    <cfRule type="cellIs" dxfId="532" priority="574" operator="equal">
      <formula>5</formula>
    </cfRule>
    <cfRule type="cellIs" dxfId="531" priority="575" operator="lessThan">
      <formula>#REF!</formula>
    </cfRule>
  </conditionalFormatting>
  <conditionalFormatting sqref="AC15">
    <cfRule type="containsText" dxfId="530" priority="568" operator="containsText" text="ALTA">
      <formula>NOT(ISERROR(SEARCH("ALTA",AC15)))</formula>
    </cfRule>
    <cfRule type="containsText" dxfId="529" priority="569" operator="containsText" text="MODERADA">
      <formula>NOT(ISERROR(SEARCH("MODERADA",AC15)))</formula>
    </cfRule>
    <cfRule type="containsText" dxfId="528" priority="570" operator="containsText" text="EXTREMA">
      <formula>NOT(ISERROR(SEARCH("EXTREMA",AC15)))</formula>
    </cfRule>
    <cfRule type="containsText" dxfId="527" priority="571" operator="containsText" text="BAJA">
      <formula>NOT(ISERROR(SEARCH("BAJA",AC15)))</formula>
    </cfRule>
  </conditionalFormatting>
  <conditionalFormatting sqref="O16">
    <cfRule type="cellIs" dxfId="526" priority="564" operator="between">
      <formula>8</formula>
      <formula>10</formula>
    </cfRule>
    <cfRule type="cellIs" dxfId="525" priority="565" operator="between">
      <formula>6</formula>
      <formula>7</formula>
    </cfRule>
    <cfRule type="cellIs" dxfId="524" priority="566" operator="equal">
      <formula>5</formula>
    </cfRule>
    <cfRule type="cellIs" dxfId="523" priority="567" operator="lessThan">
      <formula>#REF!</formula>
    </cfRule>
  </conditionalFormatting>
  <conditionalFormatting sqref="O16">
    <cfRule type="containsText" dxfId="522" priority="560" operator="containsText" text="ALTA">
      <formula>NOT(ISERROR(SEARCH("ALTA",O16)))</formula>
    </cfRule>
    <cfRule type="containsText" dxfId="521" priority="561" operator="containsText" text="MODERADA">
      <formula>NOT(ISERROR(SEARCH("MODERADA",O16)))</formula>
    </cfRule>
    <cfRule type="containsText" dxfId="520" priority="562" operator="containsText" text="EXTREMA">
      <formula>NOT(ISERROR(SEARCH("EXTREMA",O16)))</formula>
    </cfRule>
    <cfRule type="containsText" dxfId="519" priority="563" operator="containsText" text="BAJA">
      <formula>NOT(ISERROR(SEARCH("BAJA",O16)))</formula>
    </cfRule>
  </conditionalFormatting>
  <conditionalFormatting sqref="AC16">
    <cfRule type="cellIs" dxfId="518" priority="556" operator="between">
      <formula>8</formula>
      <formula>10</formula>
    </cfRule>
    <cfRule type="cellIs" dxfId="517" priority="557" operator="between">
      <formula>6</formula>
      <formula>7</formula>
    </cfRule>
    <cfRule type="cellIs" dxfId="516" priority="558" operator="equal">
      <formula>5</formula>
    </cfRule>
    <cfRule type="cellIs" dxfId="515" priority="559" operator="lessThan">
      <formula>#REF!</formula>
    </cfRule>
  </conditionalFormatting>
  <conditionalFormatting sqref="AC16">
    <cfRule type="containsText" dxfId="514" priority="552" operator="containsText" text="ALTA">
      <formula>NOT(ISERROR(SEARCH("ALTA",AC16)))</formula>
    </cfRule>
    <cfRule type="containsText" dxfId="513" priority="553" operator="containsText" text="MODERADA">
      <formula>NOT(ISERROR(SEARCH("MODERADA",AC16)))</formula>
    </cfRule>
    <cfRule type="containsText" dxfId="512" priority="554" operator="containsText" text="EXTREMA">
      <formula>NOT(ISERROR(SEARCH("EXTREMA",AC16)))</formula>
    </cfRule>
    <cfRule type="containsText" dxfId="511" priority="555" operator="containsText" text="BAJA">
      <formula>NOT(ISERROR(SEARCH("BAJA",AC16)))</formula>
    </cfRule>
  </conditionalFormatting>
  <conditionalFormatting sqref="O25">
    <cfRule type="cellIs" dxfId="510" priority="548" operator="between">
      <formula>8</formula>
      <formula>10</formula>
    </cfRule>
    <cfRule type="cellIs" dxfId="509" priority="549" operator="between">
      <formula>6</formula>
      <formula>7</formula>
    </cfRule>
    <cfRule type="cellIs" dxfId="508" priority="550" operator="equal">
      <formula>5</formula>
    </cfRule>
    <cfRule type="cellIs" dxfId="507" priority="551" operator="lessThan">
      <formula>#REF!</formula>
    </cfRule>
  </conditionalFormatting>
  <conditionalFormatting sqref="O25">
    <cfRule type="containsText" dxfId="506" priority="544" operator="containsText" text="ALTA">
      <formula>NOT(ISERROR(SEARCH("ALTA",O25)))</formula>
    </cfRule>
    <cfRule type="containsText" dxfId="505" priority="545" operator="containsText" text="MODERADA">
      <formula>NOT(ISERROR(SEARCH("MODERADA",O25)))</formula>
    </cfRule>
    <cfRule type="containsText" dxfId="504" priority="546" operator="containsText" text="EXTREMA">
      <formula>NOT(ISERROR(SEARCH("EXTREMA",O25)))</formula>
    </cfRule>
    <cfRule type="containsText" dxfId="503" priority="547" operator="containsText" text="BAJA">
      <formula>NOT(ISERROR(SEARCH("BAJA",O25)))</formula>
    </cfRule>
  </conditionalFormatting>
  <conditionalFormatting sqref="P25">
    <cfRule type="cellIs" dxfId="502" priority="532" operator="between">
      <formula>8</formula>
      <formula>10</formula>
    </cfRule>
    <cfRule type="cellIs" dxfId="501" priority="533" operator="between">
      <formula>6</formula>
      <formula>7</formula>
    </cfRule>
    <cfRule type="cellIs" dxfId="500" priority="534" operator="equal">
      <formula>5</formula>
    </cfRule>
    <cfRule type="cellIs" dxfId="499" priority="535" operator="lessThan">
      <formula>#REF!</formula>
    </cfRule>
  </conditionalFormatting>
  <conditionalFormatting sqref="P25">
    <cfRule type="containsText" dxfId="498" priority="528" operator="containsText" text="ALTA">
      <formula>NOT(ISERROR(SEARCH("ALTA",P25)))</formula>
    </cfRule>
    <cfRule type="containsText" dxfId="497" priority="529" operator="containsText" text="MODERADA">
      <formula>NOT(ISERROR(SEARCH("MODERADA",P25)))</formula>
    </cfRule>
    <cfRule type="containsText" dxfId="496" priority="530" operator="containsText" text="EXTREMA">
      <formula>NOT(ISERROR(SEARCH("EXTREMA",P25)))</formula>
    </cfRule>
    <cfRule type="containsText" dxfId="495" priority="531" operator="containsText" text="BAJA">
      <formula>NOT(ISERROR(SEARCH("BAJA",P25)))</formula>
    </cfRule>
  </conditionalFormatting>
  <conditionalFormatting sqref="Q25">
    <cfRule type="cellIs" dxfId="494" priority="540" operator="between">
      <formula>8</formula>
      <formula>10</formula>
    </cfRule>
    <cfRule type="cellIs" dxfId="493" priority="541" operator="between">
      <formula>6</formula>
      <formula>7</formula>
    </cfRule>
    <cfRule type="cellIs" dxfId="492" priority="542" operator="equal">
      <formula>5</formula>
    </cfRule>
    <cfRule type="cellIs" dxfId="491" priority="543" operator="lessThan">
      <formula>#REF!</formula>
    </cfRule>
  </conditionalFormatting>
  <conditionalFormatting sqref="Q25">
    <cfRule type="containsText" dxfId="490" priority="536" operator="containsText" text="ALTA">
      <formula>NOT(ISERROR(SEARCH("ALTA",Q25)))</formula>
    </cfRule>
    <cfRule type="containsText" dxfId="489" priority="537" operator="containsText" text="MODERADA">
      <formula>NOT(ISERROR(SEARCH("MODERADA",Q25)))</formula>
    </cfRule>
    <cfRule type="containsText" dxfId="488" priority="538" operator="containsText" text="EXTREMA">
      <formula>NOT(ISERROR(SEARCH("EXTREMA",Q25)))</formula>
    </cfRule>
    <cfRule type="containsText" dxfId="487" priority="539" operator="containsText" text="BAJA">
      <formula>NOT(ISERROR(SEARCH("BAJA",Q25)))</formula>
    </cfRule>
  </conditionalFormatting>
  <conditionalFormatting sqref="P31">
    <cfRule type="cellIs" dxfId="486" priority="516" operator="between">
      <formula>8</formula>
      <formula>10</formula>
    </cfRule>
    <cfRule type="cellIs" dxfId="485" priority="517" operator="between">
      <formula>6</formula>
      <formula>7</formula>
    </cfRule>
    <cfRule type="cellIs" dxfId="484" priority="518" operator="equal">
      <formula>5</formula>
    </cfRule>
    <cfRule type="cellIs" dxfId="483" priority="519" operator="lessThan">
      <formula>#REF!</formula>
    </cfRule>
  </conditionalFormatting>
  <conditionalFormatting sqref="P31">
    <cfRule type="containsText" dxfId="482" priority="512" operator="containsText" text="ALTA">
      <formula>NOT(ISERROR(SEARCH("ALTA",P31)))</formula>
    </cfRule>
    <cfRule type="containsText" dxfId="481" priority="513" operator="containsText" text="MODERADA">
      <formula>NOT(ISERROR(SEARCH("MODERADA",P31)))</formula>
    </cfRule>
    <cfRule type="containsText" dxfId="480" priority="514" operator="containsText" text="EXTREMA">
      <formula>NOT(ISERROR(SEARCH("EXTREMA",P31)))</formula>
    </cfRule>
    <cfRule type="containsText" dxfId="479" priority="515" operator="containsText" text="BAJA">
      <formula>NOT(ISERROR(SEARCH("BAJA",P31)))</formula>
    </cfRule>
  </conditionalFormatting>
  <conditionalFormatting sqref="Q31">
    <cfRule type="cellIs" dxfId="478" priority="524" operator="between">
      <formula>8</formula>
      <formula>10</formula>
    </cfRule>
    <cfRule type="cellIs" dxfId="477" priority="525" operator="between">
      <formula>6</formula>
      <formula>7</formula>
    </cfRule>
    <cfRule type="cellIs" dxfId="476" priority="526" operator="equal">
      <formula>5</formula>
    </cfRule>
    <cfRule type="cellIs" dxfId="475" priority="527" operator="lessThan">
      <formula>#REF!</formula>
    </cfRule>
  </conditionalFormatting>
  <conditionalFormatting sqref="Q31">
    <cfRule type="containsText" dxfId="474" priority="520" operator="containsText" text="ALTA">
      <formula>NOT(ISERROR(SEARCH("ALTA",Q31)))</formula>
    </cfRule>
    <cfRule type="containsText" dxfId="473" priority="521" operator="containsText" text="MODERADA">
      <formula>NOT(ISERROR(SEARCH("MODERADA",Q31)))</formula>
    </cfRule>
    <cfRule type="containsText" dxfId="472" priority="522" operator="containsText" text="EXTREMA">
      <formula>NOT(ISERROR(SEARCH("EXTREMA",Q31)))</formula>
    </cfRule>
    <cfRule type="containsText" dxfId="471" priority="523" operator="containsText" text="BAJA">
      <formula>NOT(ISERROR(SEARCH("BAJA",Q31)))</formula>
    </cfRule>
  </conditionalFormatting>
  <conditionalFormatting sqref="O31">
    <cfRule type="cellIs" dxfId="470" priority="508" operator="between">
      <formula>8</formula>
      <formula>10</formula>
    </cfRule>
    <cfRule type="cellIs" dxfId="469" priority="509" operator="between">
      <formula>6</formula>
      <formula>7</formula>
    </cfRule>
    <cfRule type="cellIs" dxfId="468" priority="510" operator="equal">
      <formula>5</formula>
    </cfRule>
    <cfRule type="cellIs" dxfId="467" priority="511" operator="lessThan">
      <formula>#REF!</formula>
    </cfRule>
  </conditionalFormatting>
  <conditionalFormatting sqref="O31">
    <cfRule type="containsText" dxfId="466" priority="504" operator="containsText" text="ALTA">
      <formula>NOT(ISERROR(SEARCH("ALTA",O31)))</formula>
    </cfRule>
    <cfRule type="containsText" dxfId="465" priority="505" operator="containsText" text="MODERADA">
      <formula>NOT(ISERROR(SEARCH("MODERADA",O31)))</formula>
    </cfRule>
    <cfRule type="containsText" dxfId="464" priority="506" operator="containsText" text="EXTREMA">
      <formula>NOT(ISERROR(SEARCH("EXTREMA",O31)))</formula>
    </cfRule>
    <cfRule type="containsText" dxfId="463" priority="507" operator="containsText" text="BAJA">
      <formula>NOT(ISERROR(SEARCH("BAJA",O31)))</formula>
    </cfRule>
  </conditionalFormatting>
  <conditionalFormatting sqref="P32">
    <cfRule type="cellIs" dxfId="462" priority="492" operator="between">
      <formula>8</formula>
      <formula>10</formula>
    </cfRule>
    <cfRule type="cellIs" dxfId="461" priority="493" operator="between">
      <formula>6</formula>
      <formula>7</formula>
    </cfRule>
    <cfRule type="cellIs" dxfId="460" priority="494" operator="equal">
      <formula>5</formula>
    </cfRule>
    <cfRule type="cellIs" dxfId="459" priority="495" operator="lessThan">
      <formula>#REF!</formula>
    </cfRule>
  </conditionalFormatting>
  <conditionalFormatting sqref="P32">
    <cfRule type="containsText" dxfId="458" priority="488" operator="containsText" text="ALTA">
      <formula>NOT(ISERROR(SEARCH("ALTA",P32)))</formula>
    </cfRule>
    <cfRule type="containsText" dxfId="457" priority="489" operator="containsText" text="MODERADA">
      <formula>NOT(ISERROR(SEARCH("MODERADA",P32)))</formula>
    </cfRule>
    <cfRule type="containsText" dxfId="456" priority="490" operator="containsText" text="EXTREMA">
      <formula>NOT(ISERROR(SEARCH("EXTREMA",P32)))</formula>
    </cfRule>
    <cfRule type="containsText" dxfId="455" priority="491" operator="containsText" text="BAJA">
      <formula>NOT(ISERROR(SEARCH("BAJA",P32)))</formula>
    </cfRule>
  </conditionalFormatting>
  <conditionalFormatting sqref="Q32">
    <cfRule type="cellIs" dxfId="454" priority="500" operator="between">
      <formula>8</formula>
      <formula>10</formula>
    </cfRule>
    <cfRule type="cellIs" dxfId="453" priority="501" operator="between">
      <formula>6</formula>
      <formula>7</formula>
    </cfRule>
    <cfRule type="cellIs" dxfId="452" priority="502" operator="equal">
      <formula>5</formula>
    </cfRule>
    <cfRule type="cellIs" dxfId="451" priority="503" operator="lessThan">
      <formula>#REF!</formula>
    </cfRule>
  </conditionalFormatting>
  <conditionalFormatting sqref="Q32">
    <cfRule type="containsText" dxfId="450" priority="496" operator="containsText" text="ALTA">
      <formula>NOT(ISERROR(SEARCH("ALTA",Q32)))</formula>
    </cfRule>
    <cfRule type="containsText" dxfId="449" priority="497" operator="containsText" text="MODERADA">
      <formula>NOT(ISERROR(SEARCH("MODERADA",Q32)))</formula>
    </cfRule>
    <cfRule type="containsText" dxfId="448" priority="498" operator="containsText" text="EXTREMA">
      <formula>NOT(ISERROR(SEARCH("EXTREMA",Q32)))</formula>
    </cfRule>
    <cfRule type="containsText" dxfId="447" priority="499" operator="containsText" text="BAJA">
      <formula>NOT(ISERROR(SEARCH("BAJA",Q32)))</formula>
    </cfRule>
  </conditionalFormatting>
  <conditionalFormatting sqref="O32">
    <cfRule type="cellIs" dxfId="446" priority="484" operator="between">
      <formula>8</formula>
      <formula>10</formula>
    </cfRule>
    <cfRule type="cellIs" dxfId="445" priority="485" operator="between">
      <formula>6</formula>
      <formula>7</formula>
    </cfRule>
    <cfRule type="cellIs" dxfId="444" priority="486" operator="equal">
      <formula>5</formula>
    </cfRule>
    <cfRule type="cellIs" dxfId="443" priority="487" operator="lessThan">
      <formula>#REF!</formula>
    </cfRule>
  </conditionalFormatting>
  <conditionalFormatting sqref="O32">
    <cfRule type="containsText" dxfId="442" priority="480" operator="containsText" text="ALTA">
      <formula>NOT(ISERROR(SEARCH("ALTA",O32)))</formula>
    </cfRule>
    <cfRule type="containsText" dxfId="441" priority="481" operator="containsText" text="MODERADA">
      <formula>NOT(ISERROR(SEARCH("MODERADA",O32)))</formula>
    </cfRule>
    <cfRule type="containsText" dxfId="440" priority="482" operator="containsText" text="EXTREMA">
      <formula>NOT(ISERROR(SEARCH("EXTREMA",O32)))</formula>
    </cfRule>
    <cfRule type="containsText" dxfId="439" priority="483" operator="containsText" text="BAJA">
      <formula>NOT(ISERROR(SEARCH("BAJA",O32)))</formula>
    </cfRule>
  </conditionalFormatting>
  <conditionalFormatting sqref="P33">
    <cfRule type="cellIs" dxfId="438" priority="468" operator="between">
      <formula>8</formula>
      <formula>10</formula>
    </cfRule>
    <cfRule type="cellIs" dxfId="437" priority="469" operator="between">
      <formula>6</formula>
      <formula>7</formula>
    </cfRule>
    <cfRule type="cellIs" dxfId="436" priority="470" operator="equal">
      <formula>5</formula>
    </cfRule>
    <cfRule type="cellIs" dxfId="435" priority="471" operator="lessThan">
      <formula>#REF!</formula>
    </cfRule>
  </conditionalFormatting>
  <conditionalFormatting sqref="P33">
    <cfRule type="containsText" dxfId="434" priority="464" operator="containsText" text="ALTA">
      <formula>NOT(ISERROR(SEARCH("ALTA",P33)))</formula>
    </cfRule>
    <cfRule type="containsText" dxfId="433" priority="465" operator="containsText" text="MODERADA">
      <formula>NOT(ISERROR(SEARCH("MODERADA",P33)))</formula>
    </cfRule>
    <cfRule type="containsText" dxfId="432" priority="466" operator="containsText" text="EXTREMA">
      <formula>NOT(ISERROR(SEARCH("EXTREMA",P33)))</formula>
    </cfRule>
    <cfRule type="containsText" dxfId="431" priority="467" operator="containsText" text="BAJA">
      <formula>NOT(ISERROR(SEARCH("BAJA",P33)))</formula>
    </cfRule>
  </conditionalFormatting>
  <conditionalFormatting sqref="Q33">
    <cfRule type="cellIs" dxfId="430" priority="476" operator="between">
      <formula>8</formula>
      <formula>10</formula>
    </cfRule>
    <cfRule type="cellIs" dxfId="429" priority="477" operator="between">
      <formula>6</formula>
      <formula>7</formula>
    </cfRule>
    <cfRule type="cellIs" dxfId="428" priority="478" operator="equal">
      <formula>5</formula>
    </cfRule>
    <cfRule type="cellIs" dxfId="427" priority="479" operator="lessThan">
      <formula>#REF!</formula>
    </cfRule>
  </conditionalFormatting>
  <conditionalFormatting sqref="Q33">
    <cfRule type="containsText" dxfId="426" priority="472" operator="containsText" text="ALTA">
      <formula>NOT(ISERROR(SEARCH("ALTA",Q33)))</formula>
    </cfRule>
    <cfRule type="containsText" dxfId="425" priority="473" operator="containsText" text="MODERADA">
      <formula>NOT(ISERROR(SEARCH("MODERADA",Q33)))</formula>
    </cfRule>
    <cfRule type="containsText" dxfId="424" priority="474" operator="containsText" text="EXTREMA">
      <formula>NOT(ISERROR(SEARCH("EXTREMA",Q33)))</formula>
    </cfRule>
    <cfRule type="containsText" dxfId="423" priority="475" operator="containsText" text="BAJA">
      <formula>NOT(ISERROR(SEARCH("BAJA",Q33)))</formula>
    </cfRule>
  </conditionalFormatting>
  <conditionalFormatting sqref="O33">
    <cfRule type="cellIs" dxfId="422" priority="460" operator="between">
      <formula>8</formula>
      <formula>10</formula>
    </cfRule>
    <cfRule type="cellIs" dxfId="421" priority="461" operator="between">
      <formula>6</formula>
      <formula>7</formula>
    </cfRule>
    <cfRule type="cellIs" dxfId="420" priority="462" operator="equal">
      <formula>5</formula>
    </cfRule>
    <cfRule type="cellIs" dxfId="419" priority="463" operator="lessThan">
      <formula>#REF!</formula>
    </cfRule>
  </conditionalFormatting>
  <conditionalFormatting sqref="O33">
    <cfRule type="containsText" dxfId="418" priority="456" operator="containsText" text="ALTA">
      <formula>NOT(ISERROR(SEARCH("ALTA",O33)))</formula>
    </cfRule>
    <cfRule type="containsText" dxfId="417" priority="457" operator="containsText" text="MODERADA">
      <formula>NOT(ISERROR(SEARCH("MODERADA",O33)))</formula>
    </cfRule>
    <cfRule type="containsText" dxfId="416" priority="458" operator="containsText" text="EXTREMA">
      <formula>NOT(ISERROR(SEARCH("EXTREMA",O33)))</formula>
    </cfRule>
    <cfRule type="containsText" dxfId="415" priority="459" operator="containsText" text="BAJA">
      <formula>NOT(ISERROR(SEARCH("BAJA",O33)))</formula>
    </cfRule>
  </conditionalFormatting>
  <conditionalFormatting sqref="P34">
    <cfRule type="cellIs" dxfId="414" priority="444" operator="between">
      <formula>8</formula>
      <formula>10</formula>
    </cfRule>
    <cfRule type="cellIs" dxfId="413" priority="445" operator="between">
      <formula>6</formula>
      <formula>7</formula>
    </cfRule>
    <cfRule type="cellIs" dxfId="412" priority="446" operator="equal">
      <formula>5</formula>
    </cfRule>
    <cfRule type="cellIs" dxfId="411" priority="447" operator="lessThan">
      <formula>#REF!</formula>
    </cfRule>
  </conditionalFormatting>
  <conditionalFormatting sqref="P34">
    <cfRule type="containsText" dxfId="410" priority="440" operator="containsText" text="ALTA">
      <formula>NOT(ISERROR(SEARCH("ALTA",P34)))</formula>
    </cfRule>
    <cfRule type="containsText" dxfId="409" priority="441" operator="containsText" text="MODERADA">
      <formula>NOT(ISERROR(SEARCH("MODERADA",P34)))</formula>
    </cfRule>
    <cfRule type="containsText" dxfId="408" priority="442" operator="containsText" text="EXTREMA">
      <formula>NOT(ISERROR(SEARCH("EXTREMA",P34)))</formula>
    </cfRule>
    <cfRule type="containsText" dxfId="407" priority="443" operator="containsText" text="BAJA">
      <formula>NOT(ISERROR(SEARCH("BAJA",P34)))</formula>
    </cfRule>
  </conditionalFormatting>
  <conditionalFormatting sqref="Q34">
    <cfRule type="cellIs" dxfId="406" priority="452" operator="between">
      <formula>8</formula>
      <formula>10</formula>
    </cfRule>
    <cfRule type="cellIs" dxfId="405" priority="453" operator="between">
      <formula>6</formula>
      <formula>7</formula>
    </cfRule>
    <cfRule type="cellIs" dxfId="404" priority="454" operator="equal">
      <formula>5</formula>
    </cfRule>
    <cfRule type="cellIs" dxfId="403" priority="455" operator="lessThan">
      <formula>#REF!</formula>
    </cfRule>
  </conditionalFormatting>
  <conditionalFormatting sqref="Q34">
    <cfRule type="containsText" dxfId="402" priority="448" operator="containsText" text="ALTA">
      <formula>NOT(ISERROR(SEARCH("ALTA",Q34)))</formula>
    </cfRule>
    <cfRule type="containsText" dxfId="401" priority="449" operator="containsText" text="MODERADA">
      <formula>NOT(ISERROR(SEARCH("MODERADA",Q34)))</formula>
    </cfRule>
    <cfRule type="containsText" dxfId="400" priority="450" operator="containsText" text="EXTREMA">
      <formula>NOT(ISERROR(SEARCH("EXTREMA",Q34)))</formula>
    </cfRule>
    <cfRule type="containsText" dxfId="399" priority="451" operator="containsText" text="BAJA">
      <formula>NOT(ISERROR(SEARCH("BAJA",Q34)))</formula>
    </cfRule>
  </conditionalFormatting>
  <conditionalFormatting sqref="O34">
    <cfRule type="cellIs" dxfId="398" priority="436" operator="between">
      <formula>8</formula>
      <formula>10</formula>
    </cfRule>
    <cfRule type="cellIs" dxfId="397" priority="437" operator="between">
      <formula>6</formula>
      <formula>7</formula>
    </cfRule>
    <cfRule type="cellIs" dxfId="396" priority="438" operator="equal">
      <formula>5</formula>
    </cfRule>
    <cfRule type="cellIs" dxfId="395" priority="439" operator="lessThan">
      <formula>#REF!</formula>
    </cfRule>
  </conditionalFormatting>
  <conditionalFormatting sqref="O34">
    <cfRule type="containsText" dxfId="394" priority="432" operator="containsText" text="ALTA">
      <formula>NOT(ISERROR(SEARCH("ALTA",O34)))</formula>
    </cfRule>
    <cfRule type="containsText" dxfId="393" priority="433" operator="containsText" text="MODERADA">
      <formula>NOT(ISERROR(SEARCH("MODERADA",O34)))</formula>
    </cfRule>
    <cfRule type="containsText" dxfId="392" priority="434" operator="containsText" text="EXTREMA">
      <formula>NOT(ISERROR(SEARCH("EXTREMA",O34)))</formula>
    </cfRule>
    <cfRule type="containsText" dxfId="391" priority="435" operator="containsText" text="BAJA">
      <formula>NOT(ISERROR(SEARCH("BAJA",O34)))</formula>
    </cfRule>
  </conditionalFormatting>
  <conditionalFormatting sqref="P35">
    <cfRule type="cellIs" dxfId="390" priority="420" operator="between">
      <formula>8</formula>
      <formula>10</formula>
    </cfRule>
    <cfRule type="cellIs" dxfId="389" priority="421" operator="between">
      <formula>6</formula>
      <formula>7</formula>
    </cfRule>
    <cfRule type="cellIs" dxfId="388" priority="422" operator="equal">
      <formula>5</formula>
    </cfRule>
    <cfRule type="cellIs" dxfId="387" priority="423" operator="lessThan">
      <formula>#REF!</formula>
    </cfRule>
  </conditionalFormatting>
  <conditionalFormatting sqref="P35">
    <cfRule type="containsText" dxfId="386" priority="416" operator="containsText" text="ALTA">
      <formula>NOT(ISERROR(SEARCH("ALTA",P35)))</formula>
    </cfRule>
    <cfRule type="containsText" dxfId="385" priority="417" operator="containsText" text="MODERADA">
      <formula>NOT(ISERROR(SEARCH("MODERADA",P35)))</formula>
    </cfRule>
    <cfRule type="containsText" dxfId="384" priority="418" operator="containsText" text="EXTREMA">
      <formula>NOT(ISERROR(SEARCH("EXTREMA",P35)))</formula>
    </cfRule>
    <cfRule type="containsText" dxfId="383" priority="419" operator="containsText" text="BAJA">
      <formula>NOT(ISERROR(SEARCH("BAJA",P35)))</formula>
    </cfRule>
  </conditionalFormatting>
  <conditionalFormatting sqref="Q35">
    <cfRule type="cellIs" dxfId="382" priority="428" operator="between">
      <formula>8</formula>
      <formula>10</formula>
    </cfRule>
    <cfRule type="cellIs" dxfId="381" priority="429" operator="between">
      <formula>6</formula>
      <formula>7</formula>
    </cfRule>
    <cfRule type="cellIs" dxfId="380" priority="430" operator="equal">
      <formula>5</formula>
    </cfRule>
    <cfRule type="cellIs" dxfId="379" priority="431" operator="lessThan">
      <formula>#REF!</formula>
    </cfRule>
  </conditionalFormatting>
  <conditionalFormatting sqref="Q35">
    <cfRule type="containsText" dxfId="378" priority="424" operator="containsText" text="ALTA">
      <formula>NOT(ISERROR(SEARCH("ALTA",Q35)))</formula>
    </cfRule>
    <cfRule type="containsText" dxfId="377" priority="425" operator="containsText" text="MODERADA">
      <formula>NOT(ISERROR(SEARCH("MODERADA",Q35)))</formula>
    </cfRule>
    <cfRule type="containsText" dxfId="376" priority="426" operator="containsText" text="EXTREMA">
      <formula>NOT(ISERROR(SEARCH("EXTREMA",Q35)))</formula>
    </cfRule>
    <cfRule type="containsText" dxfId="375" priority="427" operator="containsText" text="BAJA">
      <formula>NOT(ISERROR(SEARCH("BAJA",Q35)))</formula>
    </cfRule>
  </conditionalFormatting>
  <conditionalFormatting sqref="O35">
    <cfRule type="cellIs" dxfId="374" priority="412" operator="between">
      <formula>8</formula>
      <formula>10</formula>
    </cfRule>
    <cfRule type="cellIs" dxfId="373" priority="413" operator="between">
      <formula>6</formula>
      <formula>7</formula>
    </cfRule>
    <cfRule type="cellIs" dxfId="372" priority="414" operator="equal">
      <formula>5</formula>
    </cfRule>
    <cfRule type="cellIs" dxfId="371" priority="415" operator="lessThan">
      <formula>#REF!</formula>
    </cfRule>
  </conditionalFormatting>
  <conditionalFormatting sqref="O35">
    <cfRule type="containsText" dxfId="370" priority="408" operator="containsText" text="ALTA">
      <formula>NOT(ISERROR(SEARCH("ALTA",O35)))</formula>
    </cfRule>
    <cfRule type="containsText" dxfId="369" priority="409" operator="containsText" text="MODERADA">
      <formula>NOT(ISERROR(SEARCH("MODERADA",O35)))</formula>
    </cfRule>
    <cfRule type="containsText" dxfId="368" priority="410" operator="containsText" text="EXTREMA">
      <formula>NOT(ISERROR(SEARCH("EXTREMA",O35)))</formula>
    </cfRule>
    <cfRule type="containsText" dxfId="367" priority="411" operator="containsText" text="BAJA">
      <formula>NOT(ISERROR(SEARCH("BAJA",O35)))</formula>
    </cfRule>
  </conditionalFormatting>
  <conditionalFormatting sqref="P36">
    <cfRule type="cellIs" dxfId="366" priority="396" operator="between">
      <formula>8</formula>
      <formula>10</formula>
    </cfRule>
    <cfRule type="cellIs" dxfId="365" priority="397" operator="between">
      <formula>6</formula>
      <formula>7</formula>
    </cfRule>
    <cfRule type="cellIs" dxfId="364" priority="398" operator="equal">
      <formula>5</formula>
    </cfRule>
    <cfRule type="cellIs" dxfId="363" priority="399" operator="lessThan">
      <formula>#REF!</formula>
    </cfRule>
  </conditionalFormatting>
  <conditionalFormatting sqref="P36">
    <cfRule type="containsText" dxfId="362" priority="392" operator="containsText" text="ALTA">
      <formula>NOT(ISERROR(SEARCH("ALTA",P36)))</formula>
    </cfRule>
    <cfRule type="containsText" dxfId="361" priority="393" operator="containsText" text="MODERADA">
      <formula>NOT(ISERROR(SEARCH("MODERADA",P36)))</formula>
    </cfRule>
    <cfRule type="containsText" dxfId="360" priority="394" operator="containsText" text="EXTREMA">
      <formula>NOT(ISERROR(SEARCH("EXTREMA",P36)))</formula>
    </cfRule>
    <cfRule type="containsText" dxfId="359" priority="395" operator="containsText" text="BAJA">
      <formula>NOT(ISERROR(SEARCH("BAJA",P36)))</formula>
    </cfRule>
  </conditionalFormatting>
  <conditionalFormatting sqref="Q36">
    <cfRule type="cellIs" dxfId="358" priority="404" operator="between">
      <formula>8</formula>
      <formula>10</formula>
    </cfRule>
    <cfRule type="cellIs" dxfId="357" priority="405" operator="between">
      <formula>6</formula>
      <formula>7</formula>
    </cfRule>
    <cfRule type="cellIs" dxfId="356" priority="406" operator="equal">
      <formula>5</formula>
    </cfRule>
    <cfRule type="cellIs" dxfId="355" priority="407" operator="lessThan">
      <formula>#REF!</formula>
    </cfRule>
  </conditionalFormatting>
  <conditionalFormatting sqref="Q36">
    <cfRule type="containsText" dxfId="354" priority="400" operator="containsText" text="ALTA">
      <formula>NOT(ISERROR(SEARCH("ALTA",Q36)))</formula>
    </cfRule>
    <cfRule type="containsText" dxfId="353" priority="401" operator="containsText" text="MODERADA">
      <formula>NOT(ISERROR(SEARCH("MODERADA",Q36)))</formula>
    </cfRule>
    <cfRule type="containsText" dxfId="352" priority="402" operator="containsText" text="EXTREMA">
      <formula>NOT(ISERROR(SEARCH("EXTREMA",Q36)))</formula>
    </cfRule>
    <cfRule type="containsText" dxfId="351" priority="403" operator="containsText" text="BAJA">
      <formula>NOT(ISERROR(SEARCH("BAJA",Q36)))</formula>
    </cfRule>
  </conditionalFormatting>
  <conditionalFormatting sqref="O36">
    <cfRule type="cellIs" dxfId="350" priority="388" operator="between">
      <formula>8</formula>
      <formula>10</formula>
    </cfRule>
    <cfRule type="cellIs" dxfId="349" priority="389" operator="between">
      <formula>6</formula>
      <formula>7</formula>
    </cfRule>
    <cfRule type="cellIs" dxfId="348" priority="390" operator="equal">
      <formula>5</formula>
    </cfRule>
    <cfRule type="cellIs" dxfId="347" priority="391" operator="lessThan">
      <formula>#REF!</formula>
    </cfRule>
  </conditionalFormatting>
  <conditionalFormatting sqref="O36">
    <cfRule type="containsText" dxfId="346" priority="384" operator="containsText" text="ALTA">
      <formula>NOT(ISERROR(SEARCH("ALTA",O36)))</formula>
    </cfRule>
    <cfRule type="containsText" dxfId="345" priority="385" operator="containsText" text="MODERADA">
      <formula>NOT(ISERROR(SEARCH("MODERADA",O36)))</formula>
    </cfRule>
    <cfRule type="containsText" dxfId="344" priority="386" operator="containsText" text="EXTREMA">
      <formula>NOT(ISERROR(SEARCH("EXTREMA",O36)))</formula>
    </cfRule>
    <cfRule type="containsText" dxfId="343" priority="387" operator="containsText" text="BAJA">
      <formula>NOT(ISERROR(SEARCH("BAJA",O36)))</formula>
    </cfRule>
  </conditionalFormatting>
  <conditionalFormatting sqref="AC31">
    <cfRule type="cellIs" dxfId="342" priority="356" operator="between">
      <formula>8</formula>
      <formula>10</formula>
    </cfRule>
    <cfRule type="cellIs" dxfId="341" priority="357" operator="between">
      <formula>6</formula>
      <formula>7</formula>
    </cfRule>
    <cfRule type="cellIs" dxfId="340" priority="358" operator="equal">
      <formula>5</formula>
    </cfRule>
    <cfRule type="cellIs" dxfId="339" priority="359" operator="lessThan">
      <formula>#REF!</formula>
    </cfRule>
  </conditionalFormatting>
  <conditionalFormatting sqref="AC31">
    <cfRule type="containsText" dxfId="338" priority="352" operator="containsText" text="ALTA">
      <formula>NOT(ISERROR(SEARCH("ALTA",AC31)))</formula>
    </cfRule>
    <cfRule type="containsText" dxfId="337" priority="353" operator="containsText" text="MODERADA">
      <formula>NOT(ISERROR(SEARCH("MODERADA",AC31)))</formula>
    </cfRule>
    <cfRule type="containsText" dxfId="336" priority="354" operator="containsText" text="EXTREMA">
      <formula>NOT(ISERROR(SEARCH("EXTREMA",AC31)))</formula>
    </cfRule>
    <cfRule type="containsText" dxfId="335" priority="355" operator="containsText" text="BAJA">
      <formula>NOT(ISERROR(SEARCH("BAJA",AC31)))</formula>
    </cfRule>
  </conditionalFormatting>
  <conditionalFormatting sqref="AC33">
    <cfRule type="cellIs" dxfId="334" priority="340" operator="between">
      <formula>8</formula>
      <formula>10</formula>
    </cfRule>
    <cfRule type="cellIs" dxfId="333" priority="341" operator="between">
      <formula>6</formula>
      <formula>7</formula>
    </cfRule>
    <cfRule type="cellIs" dxfId="332" priority="342" operator="equal">
      <formula>5</formula>
    </cfRule>
    <cfRule type="cellIs" dxfId="331" priority="343" operator="lessThan">
      <formula>#REF!</formula>
    </cfRule>
  </conditionalFormatting>
  <conditionalFormatting sqref="AC33">
    <cfRule type="containsText" dxfId="330" priority="336" operator="containsText" text="ALTA">
      <formula>NOT(ISERROR(SEARCH("ALTA",AC33)))</formula>
    </cfRule>
    <cfRule type="containsText" dxfId="329" priority="337" operator="containsText" text="MODERADA">
      <formula>NOT(ISERROR(SEARCH("MODERADA",AC33)))</formula>
    </cfRule>
    <cfRule type="containsText" dxfId="328" priority="338" operator="containsText" text="EXTREMA">
      <formula>NOT(ISERROR(SEARCH("EXTREMA",AC33)))</formula>
    </cfRule>
    <cfRule type="containsText" dxfId="327" priority="339" operator="containsText" text="BAJA">
      <formula>NOT(ISERROR(SEARCH("BAJA",AC33)))</formula>
    </cfRule>
  </conditionalFormatting>
  <conditionalFormatting sqref="AC34">
    <cfRule type="cellIs" dxfId="326" priority="332" operator="between">
      <formula>8</formula>
      <formula>10</formula>
    </cfRule>
    <cfRule type="cellIs" dxfId="325" priority="333" operator="between">
      <formula>6</formula>
      <formula>7</formula>
    </cfRule>
    <cfRule type="cellIs" dxfId="324" priority="334" operator="equal">
      <formula>5</formula>
    </cfRule>
    <cfRule type="cellIs" dxfId="323" priority="335" operator="lessThan">
      <formula>#REF!</formula>
    </cfRule>
  </conditionalFormatting>
  <conditionalFormatting sqref="AC34">
    <cfRule type="containsText" dxfId="322" priority="328" operator="containsText" text="ALTA">
      <formula>NOT(ISERROR(SEARCH("ALTA",AC34)))</formula>
    </cfRule>
    <cfRule type="containsText" dxfId="321" priority="329" operator="containsText" text="MODERADA">
      <formula>NOT(ISERROR(SEARCH("MODERADA",AC34)))</formula>
    </cfRule>
    <cfRule type="containsText" dxfId="320" priority="330" operator="containsText" text="EXTREMA">
      <formula>NOT(ISERROR(SEARCH("EXTREMA",AC34)))</formula>
    </cfRule>
    <cfRule type="containsText" dxfId="319" priority="331" operator="containsText" text="BAJA">
      <formula>NOT(ISERROR(SEARCH("BAJA",AC34)))</formula>
    </cfRule>
  </conditionalFormatting>
  <conditionalFormatting sqref="AC35">
    <cfRule type="cellIs" dxfId="318" priority="324" operator="between">
      <formula>8</formula>
      <formula>10</formula>
    </cfRule>
    <cfRule type="cellIs" dxfId="317" priority="325" operator="between">
      <formula>6</formula>
      <formula>7</formula>
    </cfRule>
    <cfRule type="cellIs" dxfId="316" priority="326" operator="equal">
      <formula>5</formula>
    </cfRule>
    <cfRule type="cellIs" dxfId="315" priority="327" operator="lessThan">
      <formula>#REF!</formula>
    </cfRule>
  </conditionalFormatting>
  <conditionalFormatting sqref="AC35">
    <cfRule type="containsText" dxfId="314" priority="320" operator="containsText" text="ALTA">
      <formula>NOT(ISERROR(SEARCH("ALTA",AC35)))</formula>
    </cfRule>
    <cfRule type="containsText" dxfId="313" priority="321" operator="containsText" text="MODERADA">
      <formula>NOT(ISERROR(SEARCH("MODERADA",AC35)))</formula>
    </cfRule>
    <cfRule type="containsText" dxfId="312" priority="322" operator="containsText" text="EXTREMA">
      <formula>NOT(ISERROR(SEARCH("EXTREMA",AC35)))</formula>
    </cfRule>
    <cfRule type="containsText" dxfId="311" priority="323" operator="containsText" text="BAJA">
      <formula>NOT(ISERROR(SEARCH("BAJA",AC35)))</formula>
    </cfRule>
  </conditionalFormatting>
  <conditionalFormatting sqref="AC36">
    <cfRule type="cellIs" dxfId="310" priority="316" operator="between">
      <formula>8</formula>
      <formula>10</formula>
    </cfRule>
    <cfRule type="cellIs" dxfId="309" priority="317" operator="between">
      <formula>6</formula>
      <formula>7</formula>
    </cfRule>
    <cfRule type="cellIs" dxfId="308" priority="318" operator="equal">
      <formula>5</formula>
    </cfRule>
    <cfRule type="cellIs" dxfId="307" priority="319" operator="lessThan">
      <formula>#REF!</formula>
    </cfRule>
  </conditionalFormatting>
  <conditionalFormatting sqref="AC36">
    <cfRule type="containsText" dxfId="306" priority="312" operator="containsText" text="ALTA">
      <formula>NOT(ISERROR(SEARCH("ALTA",AC36)))</formula>
    </cfRule>
    <cfRule type="containsText" dxfId="305" priority="313" operator="containsText" text="MODERADA">
      <formula>NOT(ISERROR(SEARCH("MODERADA",AC36)))</formula>
    </cfRule>
    <cfRule type="containsText" dxfId="304" priority="314" operator="containsText" text="EXTREMA">
      <formula>NOT(ISERROR(SEARCH("EXTREMA",AC36)))</formula>
    </cfRule>
    <cfRule type="containsText" dxfId="303" priority="315" operator="containsText" text="BAJA">
      <formula>NOT(ISERROR(SEARCH("BAJA",AC36)))</formula>
    </cfRule>
  </conditionalFormatting>
  <conditionalFormatting sqref="AC32">
    <cfRule type="cellIs" dxfId="302" priority="300" operator="between">
      <formula>8</formula>
      <formula>10</formula>
    </cfRule>
    <cfRule type="cellIs" dxfId="301" priority="301" operator="between">
      <formula>6</formula>
      <formula>7</formula>
    </cfRule>
    <cfRule type="cellIs" dxfId="300" priority="302" operator="equal">
      <formula>5</formula>
    </cfRule>
    <cfRule type="cellIs" dxfId="299" priority="303" operator="lessThan">
      <formula>#REF!</formula>
    </cfRule>
  </conditionalFormatting>
  <conditionalFormatting sqref="AC32">
    <cfRule type="containsText" dxfId="298" priority="296" operator="containsText" text="ALTA">
      <formula>NOT(ISERROR(SEARCH("ALTA",AC32)))</formula>
    </cfRule>
    <cfRule type="containsText" dxfId="297" priority="297" operator="containsText" text="MODERADA">
      <formula>NOT(ISERROR(SEARCH("MODERADA",AC32)))</formula>
    </cfRule>
    <cfRule type="containsText" dxfId="296" priority="298" operator="containsText" text="EXTREMA">
      <formula>NOT(ISERROR(SEARCH("EXTREMA",AC32)))</formula>
    </cfRule>
    <cfRule type="containsText" dxfId="295" priority="299" operator="containsText" text="BAJA">
      <formula>NOT(ISERROR(SEARCH("BAJA",AC32)))</formula>
    </cfRule>
  </conditionalFormatting>
  <conditionalFormatting sqref="AC25">
    <cfRule type="cellIs" dxfId="294" priority="292" operator="between">
      <formula>8</formula>
      <formula>10</formula>
    </cfRule>
    <cfRule type="cellIs" dxfId="293" priority="293" operator="between">
      <formula>6</formula>
      <formula>7</formula>
    </cfRule>
    <cfRule type="cellIs" dxfId="292" priority="294" operator="equal">
      <formula>5</formula>
    </cfRule>
    <cfRule type="cellIs" dxfId="291" priority="295" operator="lessThan">
      <formula>#REF!</formula>
    </cfRule>
  </conditionalFormatting>
  <conditionalFormatting sqref="AC25">
    <cfRule type="containsText" dxfId="290" priority="288" operator="containsText" text="ALTA">
      <formula>NOT(ISERROR(SEARCH("ALTA",AC25)))</formula>
    </cfRule>
    <cfRule type="containsText" dxfId="289" priority="289" operator="containsText" text="MODERADA">
      <formula>NOT(ISERROR(SEARCH("MODERADA",AC25)))</formula>
    </cfRule>
    <cfRule type="containsText" dxfId="288" priority="290" operator="containsText" text="EXTREMA">
      <formula>NOT(ISERROR(SEARCH("EXTREMA",AC25)))</formula>
    </cfRule>
    <cfRule type="containsText" dxfId="287" priority="291" operator="containsText" text="BAJA">
      <formula>NOT(ISERROR(SEARCH("BAJA",AC25)))</formula>
    </cfRule>
  </conditionalFormatting>
  <conditionalFormatting sqref="O26">
    <cfRule type="cellIs" dxfId="286" priority="284" operator="between">
      <formula>8</formula>
      <formula>10</formula>
    </cfRule>
    <cfRule type="cellIs" dxfId="285" priority="285" operator="between">
      <formula>6</formula>
      <formula>7</formula>
    </cfRule>
    <cfRule type="cellIs" dxfId="284" priority="286" operator="equal">
      <formula>5</formula>
    </cfRule>
    <cfRule type="cellIs" dxfId="283" priority="287" operator="lessThan">
      <formula>#REF!</formula>
    </cfRule>
  </conditionalFormatting>
  <conditionalFormatting sqref="O26">
    <cfRule type="containsText" dxfId="282" priority="280" operator="containsText" text="ALTA">
      <formula>NOT(ISERROR(SEARCH("ALTA",O26)))</formula>
    </cfRule>
    <cfRule type="containsText" dxfId="281" priority="281" operator="containsText" text="MODERADA">
      <formula>NOT(ISERROR(SEARCH("MODERADA",O26)))</formula>
    </cfRule>
    <cfRule type="containsText" dxfId="280" priority="282" operator="containsText" text="EXTREMA">
      <formula>NOT(ISERROR(SEARCH("EXTREMA",O26)))</formula>
    </cfRule>
    <cfRule type="containsText" dxfId="279" priority="283" operator="containsText" text="BAJA">
      <formula>NOT(ISERROR(SEARCH("BAJA",O26)))</formula>
    </cfRule>
  </conditionalFormatting>
  <conditionalFormatting sqref="AC26">
    <cfRule type="cellIs" dxfId="278" priority="276" operator="between">
      <formula>8</formula>
      <formula>10</formula>
    </cfRule>
    <cfRule type="cellIs" dxfId="277" priority="277" operator="between">
      <formula>6</formula>
      <formula>7</formula>
    </cfRule>
    <cfRule type="cellIs" dxfId="276" priority="278" operator="equal">
      <formula>5</formula>
    </cfRule>
    <cfRule type="cellIs" dxfId="275" priority="279" operator="lessThan">
      <formula>#REF!</formula>
    </cfRule>
  </conditionalFormatting>
  <conditionalFormatting sqref="AC26">
    <cfRule type="containsText" dxfId="274" priority="272" operator="containsText" text="ALTA">
      <formula>NOT(ISERROR(SEARCH("ALTA",AC26)))</formula>
    </cfRule>
    <cfRule type="containsText" dxfId="273" priority="273" operator="containsText" text="MODERADA">
      <formula>NOT(ISERROR(SEARCH("MODERADA",AC26)))</formula>
    </cfRule>
    <cfRule type="containsText" dxfId="272" priority="274" operator="containsText" text="EXTREMA">
      <formula>NOT(ISERROR(SEARCH("EXTREMA",AC26)))</formula>
    </cfRule>
    <cfRule type="containsText" dxfId="271" priority="275" operator="containsText" text="BAJA">
      <formula>NOT(ISERROR(SEARCH("BAJA",AC26)))</formula>
    </cfRule>
  </conditionalFormatting>
  <conditionalFormatting sqref="O12">
    <cfRule type="cellIs" dxfId="270" priority="268" operator="between">
      <formula>8</formula>
      <formula>10</formula>
    </cfRule>
    <cfRule type="cellIs" dxfId="269" priority="269" operator="between">
      <formula>6</formula>
      <formula>7</formula>
    </cfRule>
    <cfRule type="cellIs" dxfId="268" priority="270" operator="equal">
      <formula>5</formula>
    </cfRule>
    <cfRule type="cellIs" dxfId="267" priority="271" operator="lessThan">
      <formula>#REF!</formula>
    </cfRule>
  </conditionalFormatting>
  <conditionalFormatting sqref="O12">
    <cfRule type="containsText" dxfId="266" priority="264" operator="containsText" text="ALTA">
      <formula>NOT(ISERROR(SEARCH("ALTA",O12)))</formula>
    </cfRule>
    <cfRule type="containsText" dxfId="265" priority="265" operator="containsText" text="MODERADA">
      <formula>NOT(ISERROR(SEARCH("MODERADA",O12)))</formula>
    </cfRule>
    <cfRule type="containsText" dxfId="264" priority="266" operator="containsText" text="EXTREMA">
      <formula>NOT(ISERROR(SEARCH("EXTREMA",O12)))</formula>
    </cfRule>
    <cfRule type="containsText" dxfId="263" priority="267" operator="containsText" text="BAJA">
      <formula>NOT(ISERROR(SEARCH("BAJA",O12)))</formula>
    </cfRule>
  </conditionalFormatting>
  <conditionalFormatting sqref="P12">
    <cfRule type="cellIs" dxfId="262" priority="252" operator="between">
      <formula>8</formula>
      <formula>10</formula>
    </cfRule>
    <cfRule type="cellIs" dxfId="261" priority="253" operator="between">
      <formula>6</formula>
      <formula>7</formula>
    </cfRule>
    <cfRule type="cellIs" dxfId="260" priority="254" operator="equal">
      <formula>5</formula>
    </cfRule>
    <cfRule type="cellIs" dxfId="259" priority="255" operator="lessThan">
      <formula>#REF!</formula>
    </cfRule>
  </conditionalFormatting>
  <conditionalFormatting sqref="P12">
    <cfRule type="containsText" dxfId="258" priority="248" operator="containsText" text="ALTA">
      <formula>NOT(ISERROR(SEARCH("ALTA",P12)))</formula>
    </cfRule>
    <cfRule type="containsText" dxfId="257" priority="249" operator="containsText" text="MODERADA">
      <formula>NOT(ISERROR(SEARCH("MODERADA",P12)))</formula>
    </cfRule>
    <cfRule type="containsText" dxfId="256" priority="250" operator="containsText" text="EXTREMA">
      <formula>NOT(ISERROR(SEARCH("EXTREMA",P12)))</formula>
    </cfRule>
    <cfRule type="containsText" dxfId="255" priority="251" operator="containsText" text="BAJA">
      <formula>NOT(ISERROR(SEARCH("BAJA",P12)))</formula>
    </cfRule>
  </conditionalFormatting>
  <conditionalFormatting sqref="Q12">
    <cfRule type="cellIs" dxfId="254" priority="260" operator="between">
      <formula>8</formula>
      <formula>10</formula>
    </cfRule>
    <cfRule type="cellIs" dxfId="253" priority="261" operator="between">
      <formula>6</formula>
      <formula>7</formula>
    </cfRule>
    <cfRule type="cellIs" dxfId="252" priority="262" operator="equal">
      <formula>5</formula>
    </cfRule>
    <cfRule type="cellIs" dxfId="251" priority="263" operator="lessThan">
      <formula>#REF!</formula>
    </cfRule>
  </conditionalFormatting>
  <conditionalFormatting sqref="Q12">
    <cfRule type="containsText" dxfId="250" priority="256" operator="containsText" text="ALTA">
      <formula>NOT(ISERROR(SEARCH("ALTA",Q12)))</formula>
    </cfRule>
    <cfRule type="containsText" dxfId="249" priority="257" operator="containsText" text="MODERADA">
      <formula>NOT(ISERROR(SEARCH("MODERADA",Q12)))</formula>
    </cfRule>
    <cfRule type="containsText" dxfId="248" priority="258" operator="containsText" text="EXTREMA">
      <formula>NOT(ISERROR(SEARCH("EXTREMA",Q12)))</formula>
    </cfRule>
    <cfRule type="containsText" dxfId="247" priority="259" operator="containsText" text="BAJA">
      <formula>NOT(ISERROR(SEARCH("BAJA",Q12)))</formula>
    </cfRule>
  </conditionalFormatting>
  <conditionalFormatting sqref="AC12">
    <cfRule type="cellIs" dxfId="246" priority="244" operator="between">
      <formula>8</formula>
      <formula>10</formula>
    </cfRule>
    <cfRule type="cellIs" dxfId="245" priority="245" operator="between">
      <formula>6</formula>
      <formula>7</formula>
    </cfRule>
    <cfRule type="cellIs" dxfId="244" priority="246" operator="equal">
      <formula>5</formula>
    </cfRule>
    <cfRule type="cellIs" dxfId="243" priority="247" operator="lessThan">
      <formula>#REF!</formula>
    </cfRule>
  </conditionalFormatting>
  <conditionalFormatting sqref="AC12">
    <cfRule type="containsText" dxfId="242" priority="240" operator="containsText" text="ALTA">
      <formula>NOT(ISERROR(SEARCH("ALTA",AC12)))</formula>
    </cfRule>
    <cfRule type="containsText" dxfId="241" priority="241" operator="containsText" text="MODERADA">
      <formula>NOT(ISERROR(SEARCH("MODERADA",AC12)))</formula>
    </cfRule>
    <cfRule type="containsText" dxfId="240" priority="242" operator="containsText" text="EXTREMA">
      <formula>NOT(ISERROR(SEARCH("EXTREMA",AC12)))</formula>
    </cfRule>
    <cfRule type="containsText" dxfId="239" priority="243" operator="containsText" text="BAJA">
      <formula>NOT(ISERROR(SEARCH("BAJA",AC12)))</formula>
    </cfRule>
  </conditionalFormatting>
  <conditionalFormatting sqref="C45:C47">
    <cfRule type="cellIs" dxfId="238" priority="239" stopIfTrue="1" operator="equal">
      <formula>"Seleccione el proceso Correcto"</formula>
    </cfRule>
  </conditionalFormatting>
  <conditionalFormatting sqref="C45:C47">
    <cfRule type="cellIs" dxfId="237" priority="238" stopIfTrue="1" operator="equal">
      <formula>"Seleccione el proceso Correcto"</formula>
    </cfRule>
  </conditionalFormatting>
  <conditionalFormatting sqref="O45">
    <cfRule type="cellIs" dxfId="236" priority="234" operator="between">
      <formula>8</formula>
      <formula>10</formula>
    </cfRule>
    <cfRule type="cellIs" dxfId="235" priority="235" operator="between">
      <formula>6</formula>
      <formula>7</formula>
    </cfRule>
    <cfRule type="cellIs" dxfId="234" priority="236" operator="equal">
      <formula>5</formula>
    </cfRule>
    <cfRule type="cellIs" dxfId="233" priority="237" operator="lessThan">
      <formula>#REF!</formula>
    </cfRule>
  </conditionalFormatting>
  <conditionalFormatting sqref="O45">
    <cfRule type="containsText" dxfId="232" priority="230" operator="containsText" text="BAJA">
      <formula>NOT(ISERROR(SEARCH("BAJA",O45)))</formula>
    </cfRule>
    <cfRule type="containsText" dxfId="231" priority="231" operator="containsText" text="MODERADA">
      <formula>NOT(ISERROR(SEARCH("MODERADA",O45)))</formula>
    </cfRule>
    <cfRule type="containsText" dxfId="230" priority="232" operator="containsText" text="ALTA">
      <formula>NOT(ISERROR(SEARCH("ALTA",O45)))</formula>
    </cfRule>
    <cfRule type="containsText" dxfId="229" priority="233" operator="containsText" text="EXTREMA">
      <formula>NOT(ISERROR(SEARCH("EXTREMA",O45)))</formula>
    </cfRule>
  </conditionalFormatting>
  <conditionalFormatting sqref="N45">
    <cfRule type="cellIs" dxfId="228" priority="226" operator="between">
      <formula>40</formula>
      <formula>600</formula>
    </cfRule>
    <cfRule type="cellIs" dxfId="227" priority="227" operator="between">
      <formula>12</formula>
      <formula>30</formula>
    </cfRule>
    <cfRule type="cellIs" dxfId="226" priority="228" operator="between">
      <formula>5</formula>
      <formula>10</formula>
    </cfRule>
    <cfRule type="cellIs" dxfId="225" priority="229" operator="between">
      <formula>1</formula>
      <formula>4</formula>
    </cfRule>
  </conditionalFormatting>
  <conditionalFormatting sqref="O46">
    <cfRule type="cellIs" dxfId="224" priority="222" operator="between">
      <formula>8</formula>
      <formula>10</formula>
    </cfRule>
    <cfRule type="cellIs" dxfId="223" priority="223" operator="between">
      <formula>6</formula>
      <formula>7</formula>
    </cfRule>
    <cfRule type="cellIs" dxfId="222" priority="224" operator="equal">
      <formula>5</formula>
    </cfRule>
    <cfRule type="cellIs" dxfId="221" priority="225" operator="lessThan">
      <formula>#REF!</formula>
    </cfRule>
  </conditionalFormatting>
  <conditionalFormatting sqref="O46">
    <cfRule type="containsText" dxfId="220" priority="218" operator="containsText" text="BAJA">
      <formula>NOT(ISERROR(SEARCH("BAJA",O46)))</formula>
    </cfRule>
    <cfRule type="containsText" dxfId="219" priority="219" operator="containsText" text="MODERADA">
      <formula>NOT(ISERROR(SEARCH("MODERADA",O46)))</formula>
    </cfRule>
    <cfRule type="containsText" dxfId="218" priority="220" operator="containsText" text="ALTA">
      <formula>NOT(ISERROR(SEARCH("ALTA",O46)))</formula>
    </cfRule>
    <cfRule type="containsText" dxfId="217" priority="221" operator="containsText" text="EXTREMA">
      <formula>NOT(ISERROR(SEARCH("EXTREMA",O46)))</formula>
    </cfRule>
  </conditionalFormatting>
  <conditionalFormatting sqref="N46">
    <cfRule type="cellIs" dxfId="216" priority="214" operator="between">
      <formula>40</formula>
      <formula>600</formula>
    </cfRule>
    <cfRule type="cellIs" dxfId="215" priority="215" operator="between">
      <formula>12</formula>
      <formula>30</formula>
    </cfRule>
    <cfRule type="cellIs" dxfId="214" priority="216" operator="between">
      <formula>5</formula>
      <formula>10</formula>
    </cfRule>
    <cfRule type="cellIs" dxfId="213" priority="217" operator="between">
      <formula>1</formula>
      <formula>4</formula>
    </cfRule>
  </conditionalFormatting>
  <conditionalFormatting sqref="O47">
    <cfRule type="cellIs" dxfId="212" priority="210" operator="between">
      <formula>8</formula>
      <formula>10</formula>
    </cfRule>
    <cfRule type="cellIs" dxfId="211" priority="211" operator="between">
      <formula>6</formula>
      <formula>7</formula>
    </cfRule>
    <cfRule type="cellIs" dxfId="210" priority="212" operator="equal">
      <formula>5</formula>
    </cfRule>
    <cfRule type="cellIs" dxfId="209" priority="213" operator="lessThan">
      <formula>#REF!</formula>
    </cfRule>
  </conditionalFormatting>
  <conditionalFormatting sqref="O47">
    <cfRule type="containsText" dxfId="208" priority="206" operator="containsText" text="BAJA">
      <formula>NOT(ISERROR(SEARCH("BAJA",O47)))</formula>
    </cfRule>
    <cfRule type="containsText" dxfId="207" priority="207" operator="containsText" text="MODERADA">
      <formula>NOT(ISERROR(SEARCH("MODERADA",O47)))</formula>
    </cfRule>
    <cfRule type="containsText" dxfId="206" priority="208" operator="containsText" text="ALTA">
      <formula>NOT(ISERROR(SEARCH("ALTA",O47)))</formula>
    </cfRule>
    <cfRule type="containsText" dxfId="205" priority="209" operator="containsText" text="EXTREMA">
      <formula>NOT(ISERROR(SEARCH("EXTREMA",O47)))</formula>
    </cfRule>
  </conditionalFormatting>
  <conditionalFormatting sqref="N47">
    <cfRule type="cellIs" dxfId="204" priority="202" operator="between">
      <formula>40</formula>
      <formula>600</formula>
    </cfRule>
    <cfRule type="cellIs" dxfId="203" priority="203" operator="between">
      <formula>12</formula>
      <formula>30</formula>
    </cfRule>
    <cfRule type="cellIs" dxfId="202" priority="204" operator="between">
      <formula>5</formula>
      <formula>10</formula>
    </cfRule>
    <cfRule type="cellIs" dxfId="201" priority="205" operator="between">
      <formula>1</formula>
      <formula>4</formula>
    </cfRule>
  </conditionalFormatting>
  <conditionalFormatting sqref="O48">
    <cfRule type="cellIs" dxfId="200" priority="198" operator="between">
      <formula>8</formula>
      <formula>10</formula>
    </cfRule>
    <cfRule type="cellIs" dxfId="199" priority="199" operator="between">
      <formula>6</formula>
      <formula>7</formula>
    </cfRule>
    <cfRule type="cellIs" dxfId="198" priority="200" operator="equal">
      <formula>5</formula>
    </cfRule>
    <cfRule type="cellIs" dxfId="197" priority="201" operator="lessThan">
      <formula>#REF!</formula>
    </cfRule>
  </conditionalFormatting>
  <conditionalFormatting sqref="O48">
    <cfRule type="containsText" dxfId="196" priority="194" operator="containsText" text="BAJA">
      <formula>NOT(ISERROR(SEARCH("BAJA",O48)))</formula>
    </cfRule>
    <cfRule type="containsText" dxfId="195" priority="195" operator="containsText" text="MODERADA">
      <formula>NOT(ISERROR(SEARCH("MODERADA",O48)))</formula>
    </cfRule>
    <cfRule type="containsText" dxfId="194" priority="196" operator="containsText" text="ALTA">
      <formula>NOT(ISERROR(SEARCH("ALTA",O48)))</formula>
    </cfRule>
    <cfRule type="containsText" dxfId="193" priority="197" operator="containsText" text="EXTREMA">
      <formula>NOT(ISERROR(SEARCH("EXTREMA",O48)))</formula>
    </cfRule>
  </conditionalFormatting>
  <conditionalFormatting sqref="N48">
    <cfRule type="cellIs" dxfId="192" priority="190" operator="between">
      <formula>40</formula>
      <formula>600</formula>
    </cfRule>
    <cfRule type="cellIs" dxfId="191" priority="191" operator="between">
      <formula>12</formula>
      <formula>30</formula>
    </cfRule>
    <cfRule type="cellIs" dxfId="190" priority="192" operator="between">
      <formula>5</formula>
      <formula>10</formula>
    </cfRule>
    <cfRule type="cellIs" dxfId="189" priority="193" operator="between">
      <formula>1</formula>
      <formula>4</formula>
    </cfRule>
  </conditionalFormatting>
  <conditionalFormatting sqref="AB45">
    <cfRule type="cellIs" dxfId="188" priority="186" operator="between">
      <formula>40</formula>
      <formula>600</formula>
    </cfRule>
    <cfRule type="cellIs" dxfId="187" priority="187" operator="between">
      <formula>12</formula>
      <formula>30</formula>
    </cfRule>
    <cfRule type="cellIs" dxfId="186" priority="188" operator="between">
      <formula>5</formula>
      <formula>10</formula>
    </cfRule>
    <cfRule type="cellIs" dxfId="185" priority="189" operator="between">
      <formula>1</formula>
      <formula>4</formula>
    </cfRule>
  </conditionalFormatting>
  <conditionalFormatting sqref="AC45">
    <cfRule type="cellIs" dxfId="184" priority="182" operator="between">
      <formula>8</formula>
      <formula>10</formula>
    </cfRule>
    <cfRule type="cellIs" dxfId="183" priority="183" operator="between">
      <formula>6</formula>
      <formula>7</formula>
    </cfRule>
    <cfRule type="cellIs" dxfId="182" priority="184" operator="equal">
      <formula>5</formula>
    </cfRule>
    <cfRule type="cellIs" dxfId="181" priority="185" operator="lessThan">
      <formula>#REF!</formula>
    </cfRule>
  </conditionalFormatting>
  <conditionalFormatting sqref="AC45">
    <cfRule type="containsText" dxfId="180" priority="178" operator="containsText" text="BAJA">
      <formula>NOT(ISERROR(SEARCH("BAJA",AC45)))</formula>
    </cfRule>
    <cfRule type="containsText" dxfId="179" priority="179" operator="containsText" text="MODERADA">
      <formula>NOT(ISERROR(SEARCH("MODERADA",AC45)))</formula>
    </cfRule>
    <cfRule type="containsText" dxfId="178" priority="180" operator="containsText" text="ALTA">
      <formula>NOT(ISERROR(SEARCH("ALTA",AC45)))</formula>
    </cfRule>
    <cfRule type="containsText" dxfId="177" priority="181" operator="containsText" text="EXTREMA">
      <formula>NOT(ISERROR(SEARCH("EXTREMA",AC45)))</formula>
    </cfRule>
  </conditionalFormatting>
  <conditionalFormatting sqref="AB46">
    <cfRule type="cellIs" dxfId="176" priority="174" operator="between">
      <formula>40</formula>
      <formula>600</formula>
    </cfRule>
    <cfRule type="cellIs" dxfId="175" priority="175" operator="between">
      <formula>12</formula>
      <formula>30</formula>
    </cfRule>
    <cfRule type="cellIs" dxfId="174" priority="176" operator="between">
      <formula>5</formula>
      <formula>10</formula>
    </cfRule>
    <cfRule type="cellIs" dxfId="173" priority="177" operator="between">
      <formula>1</formula>
      <formula>4</formula>
    </cfRule>
  </conditionalFormatting>
  <conditionalFormatting sqref="AC46">
    <cfRule type="cellIs" dxfId="172" priority="170" operator="between">
      <formula>8</formula>
      <formula>10</formula>
    </cfRule>
    <cfRule type="cellIs" dxfId="171" priority="171" operator="between">
      <formula>6</formula>
      <formula>7</formula>
    </cfRule>
    <cfRule type="cellIs" dxfId="170" priority="172" operator="equal">
      <formula>5</formula>
    </cfRule>
    <cfRule type="cellIs" dxfId="169" priority="173" operator="lessThan">
      <formula>#REF!</formula>
    </cfRule>
  </conditionalFormatting>
  <conditionalFormatting sqref="AC46">
    <cfRule type="containsText" dxfId="168" priority="166" operator="containsText" text="BAJA">
      <formula>NOT(ISERROR(SEARCH("BAJA",AC46)))</formula>
    </cfRule>
    <cfRule type="containsText" dxfId="167" priority="167" operator="containsText" text="MODERADA">
      <formula>NOT(ISERROR(SEARCH("MODERADA",AC46)))</formula>
    </cfRule>
    <cfRule type="containsText" dxfId="166" priority="168" operator="containsText" text="ALTA">
      <formula>NOT(ISERROR(SEARCH("ALTA",AC46)))</formula>
    </cfRule>
    <cfRule type="containsText" dxfId="165" priority="169" operator="containsText" text="EXTREMA">
      <formula>NOT(ISERROR(SEARCH("EXTREMA",AC46)))</formula>
    </cfRule>
  </conditionalFormatting>
  <conditionalFormatting sqref="AB47">
    <cfRule type="cellIs" dxfId="164" priority="162" operator="between">
      <formula>40</formula>
      <formula>600</formula>
    </cfRule>
    <cfRule type="cellIs" dxfId="163" priority="163" operator="between">
      <formula>12</formula>
      <formula>30</formula>
    </cfRule>
    <cfRule type="cellIs" dxfId="162" priority="164" operator="between">
      <formula>5</formula>
      <formula>10</formula>
    </cfRule>
    <cfRule type="cellIs" dxfId="161" priority="165" operator="between">
      <formula>1</formula>
      <formula>4</formula>
    </cfRule>
  </conditionalFormatting>
  <conditionalFormatting sqref="AC47">
    <cfRule type="cellIs" dxfId="160" priority="158" operator="between">
      <formula>8</formula>
      <formula>10</formula>
    </cfRule>
    <cfRule type="cellIs" dxfId="159" priority="159" operator="between">
      <formula>6</formula>
      <formula>7</formula>
    </cfRule>
    <cfRule type="cellIs" dxfId="158" priority="160" operator="equal">
      <formula>5</formula>
    </cfRule>
    <cfRule type="cellIs" dxfId="157" priority="161" operator="lessThan">
      <formula>#REF!</formula>
    </cfRule>
  </conditionalFormatting>
  <conditionalFormatting sqref="AC47">
    <cfRule type="containsText" dxfId="156" priority="154" operator="containsText" text="BAJA">
      <formula>NOT(ISERROR(SEARCH("BAJA",AC47)))</formula>
    </cfRule>
    <cfRule type="containsText" dxfId="155" priority="155" operator="containsText" text="MODERADA">
      <formula>NOT(ISERROR(SEARCH("MODERADA",AC47)))</formula>
    </cfRule>
    <cfRule type="containsText" dxfId="154" priority="156" operator="containsText" text="ALTA">
      <formula>NOT(ISERROR(SEARCH("ALTA",AC47)))</formula>
    </cfRule>
    <cfRule type="containsText" dxfId="153" priority="157" operator="containsText" text="EXTREMA">
      <formula>NOT(ISERROR(SEARCH("EXTREMA",AC47)))</formula>
    </cfRule>
  </conditionalFormatting>
  <conditionalFormatting sqref="AB48">
    <cfRule type="cellIs" dxfId="152" priority="150" operator="between">
      <formula>40</formula>
      <formula>600</formula>
    </cfRule>
    <cfRule type="cellIs" dxfId="151" priority="151" operator="between">
      <formula>12</formula>
      <formula>30</formula>
    </cfRule>
    <cfRule type="cellIs" dxfId="150" priority="152" operator="between">
      <formula>5</formula>
      <formula>10</formula>
    </cfRule>
    <cfRule type="cellIs" dxfId="149" priority="153" operator="between">
      <formula>1</formula>
      <formula>4</formula>
    </cfRule>
  </conditionalFormatting>
  <conditionalFormatting sqref="AC48">
    <cfRule type="cellIs" dxfId="148" priority="146" operator="between">
      <formula>8</formula>
      <formula>10</formula>
    </cfRule>
    <cfRule type="cellIs" dxfId="147" priority="147" operator="between">
      <formula>6</formula>
      <formula>7</formula>
    </cfRule>
    <cfRule type="cellIs" dxfId="146" priority="148" operator="equal">
      <formula>5</formula>
    </cfRule>
    <cfRule type="cellIs" dxfId="145" priority="149" operator="lessThan">
      <formula>#REF!</formula>
    </cfRule>
  </conditionalFormatting>
  <conditionalFormatting sqref="AC48">
    <cfRule type="containsText" dxfId="144" priority="142" operator="containsText" text="BAJA">
      <formula>NOT(ISERROR(SEARCH("BAJA",AC48)))</formula>
    </cfRule>
    <cfRule type="containsText" dxfId="143" priority="143" operator="containsText" text="MODERADA">
      <formula>NOT(ISERROR(SEARCH("MODERADA",AC48)))</formula>
    </cfRule>
    <cfRule type="containsText" dxfId="142" priority="144" operator="containsText" text="ALTA">
      <formula>NOT(ISERROR(SEARCH("ALTA",AC48)))</formula>
    </cfRule>
    <cfRule type="containsText" dxfId="141" priority="145" operator="containsText" text="EXTREMA">
      <formula>NOT(ISERROR(SEARCH("EXTREMA",AC48)))</formula>
    </cfRule>
  </conditionalFormatting>
  <conditionalFormatting sqref="AI45:AI47 AD45:AG47">
    <cfRule type="cellIs" dxfId="140" priority="138" operator="between">
      <formula>8</formula>
      <formula>10</formula>
    </cfRule>
    <cfRule type="cellIs" dxfId="139" priority="139" operator="between">
      <formula>6</formula>
      <formula>7</formula>
    </cfRule>
    <cfRule type="cellIs" dxfId="138" priority="140" operator="equal">
      <formula>5</formula>
    </cfRule>
    <cfRule type="cellIs" dxfId="137" priority="141" operator="lessThan">
      <formula>#REF!</formula>
    </cfRule>
  </conditionalFormatting>
  <conditionalFormatting sqref="AH45:AH47">
    <cfRule type="cellIs" dxfId="136" priority="134" operator="between">
      <formula>8</formula>
      <formula>10</formula>
    </cfRule>
    <cfRule type="cellIs" dxfId="135" priority="135" operator="between">
      <formula>6</formula>
      <formula>7</formula>
    </cfRule>
    <cfRule type="cellIs" dxfId="134" priority="136" operator="equal">
      <formula>5</formula>
    </cfRule>
    <cfRule type="cellIs" dxfId="133" priority="137" operator="lessThan">
      <formula>#REF!</formula>
    </cfRule>
  </conditionalFormatting>
  <conditionalFormatting sqref="C49">
    <cfRule type="cellIs" dxfId="132" priority="133" stopIfTrue="1" operator="equal">
      <formula>"Seleccione el proceso Correcto"</formula>
    </cfRule>
  </conditionalFormatting>
  <conditionalFormatting sqref="C49">
    <cfRule type="cellIs" dxfId="131" priority="132" stopIfTrue="1" operator="equal">
      <formula>"Seleccione el proceso Correcto"</formula>
    </cfRule>
  </conditionalFormatting>
  <conditionalFormatting sqref="O49">
    <cfRule type="cellIs" dxfId="130" priority="128" operator="between">
      <formula>8</formula>
      <formula>10</formula>
    </cfRule>
    <cfRule type="cellIs" dxfId="129" priority="129" operator="between">
      <formula>6</formula>
      <formula>7</formula>
    </cfRule>
    <cfRule type="cellIs" dxfId="128" priority="130" operator="equal">
      <formula>5</formula>
    </cfRule>
    <cfRule type="cellIs" dxfId="127" priority="131" operator="lessThan">
      <formula>#REF!</formula>
    </cfRule>
  </conditionalFormatting>
  <conditionalFormatting sqref="O49">
    <cfRule type="containsText" dxfId="126" priority="124" operator="containsText" text="BAJA">
      <formula>NOT(ISERROR(SEARCH("BAJA",O49)))</formula>
    </cfRule>
    <cfRule type="containsText" dxfId="125" priority="125" operator="containsText" text="MODERADA">
      <formula>NOT(ISERROR(SEARCH("MODERADA",O49)))</formula>
    </cfRule>
    <cfRule type="containsText" dxfId="124" priority="126" operator="containsText" text="ALTA">
      <formula>NOT(ISERROR(SEARCH("ALTA",O49)))</formula>
    </cfRule>
    <cfRule type="containsText" dxfId="123" priority="127" operator="containsText" text="EXTREMA">
      <formula>NOT(ISERROR(SEARCH("EXTREMA",O49)))</formula>
    </cfRule>
  </conditionalFormatting>
  <conditionalFormatting sqref="N49">
    <cfRule type="cellIs" dxfId="122" priority="120" operator="between">
      <formula>40</formula>
      <formula>600</formula>
    </cfRule>
    <cfRule type="cellIs" dxfId="121" priority="121" operator="between">
      <formula>12</formula>
      <formula>30</formula>
    </cfRule>
    <cfRule type="cellIs" dxfId="120" priority="122" operator="between">
      <formula>5</formula>
      <formula>10</formula>
    </cfRule>
    <cfRule type="cellIs" dxfId="119" priority="123" operator="between">
      <formula>1</formula>
      <formula>4</formula>
    </cfRule>
  </conditionalFormatting>
  <conditionalFormatting sqref="AB49">
    <cfRule type="cellIs" dxfId="118" priority="116" operator="between">
      <formula>40</formula>
      <formula>600</formula>
    </cfRule>
    <cfRule type="cellIs" dxfId="117" priority="117" operator="between">
      <formula>12</formula>
      <formula>30</formula>
    </cfRule>
    <cfRule type="cellIs" dxfId="116" priority="118" operator="between">
      <formula>5</formula>
      <formula>10</formula>
    </cfRule>
    <cfRule type="cellIs" dxfId="115" priority="119" operator="between">
      <formula>1</formula>
      <formula>4</formula>
    </cfRule>
  </conditionalFormatting>
  <conditionalFormatting sqref="AC49">
    <cfRule type="cellIs" dxfId="114" priority="112" operator="between">
      <formula>8</formula>
      <formula>10</formula>
    </cfRule>
    <cfRule type="cellIs" dxfId="113" priority="113" operator="between">
      <formula>6</formula>
      <formula>7</formula>
    </cfRule>
    <cfRule type="cellIs" dxfId="112" priority="114" operator="equal">
      <formula>5</formula>
    </cfRule>
    <cfRule type="cellIs" dxfId="111" priority="115" operator="lessThan">
      <formula>#REF!</formula>
    </cfRule>
  </conditionalFormatting>
  <conditionalFormatting sqref="AC49">
    <cfRule type="containsText" dxfId="110" priority="108" operator="containsText" text="BAJA">
      <formula>NOT(ISERROR(SEARCH("BAJA",AC49)))</formula>
    </cfRule>
    <cfRule type="containsText" dxfId="109" priority="109" operator="containsText" text="MODERADA">
      <formula>NOT(ISERROR(SEARCH("MODERADA",AC49)))</formula>
    </cfRule>
    <cfRule type="containsText" dxfId="108" priority="110" operator="containsText" text="ALTA">
      <formula>NOT(ISERROR(SEARCH("ALTA",AC49)))</formula>
    </cfRule>
    <cfRule type="containsText" dxfId="107" priority="111" operator="containsText" text="EXTREMA">
      <formula>NOT(ISERROR(SEARCH("EXTREMA",AC49)))</formula>
    </cfRule>
  </conditionalFormatting>
  <conditionalFormatting sqref="AD49:AE49 AG49 AI49">
    <cfRule type="cellIs" dxfId="106" priority="104" operator="between">
      <formula>8</formula>
      <formula>10</formula>
    </cfRule>
    <cfRule type="cellIs" dxfId="105" priority="105" operator="between">
      <formula>6</formula>
      <formula>7</formula>
    </cfRule>
    <cfRule type="cellIs" dxfId="104" priority="106" operator="equal">
      <formula>5</formula>
    </cfRule>
    <cfRule type="cellIs" dxfId="103" priority="107" operator="lessThan">
      <formula>#REF!</formula>
    </cfRule>
  </conditionalFormatting>
  <conditionalFormatting sqref="AH49">
    <cfRule type="cellIs" dxfId="102" priority="100" operator="between">
      <formula>8</formula>
      <formula>10</formula>
    </cfRule>
    <cfRule type="cellIs" dxfId="101" priority="101" operator="between">
      <formula>6</formula>
      <formula>7</formula>
    </cfRule>
    <cfRule type="cellIs" dxfId="100" priority="102" operator="equal">
      <formula>5</formula>
    </cfRule>
    <cfRule type="cellIs" dxfId="99" priority="103" operator="lessThan">
      <formula>#REF!</formula>
    </cfRule>
  </conditionalFormatting>
  <conditionalFormatting sqref="C50">
    <cfRule type="cellIs" dxfId="98" priority="99" stopIfTrue="1" operator="equal">
      <formula>"Seleccione el proceso Correcto"</formula>
    </cfRule>
  </conditionalFormatting>
  <conditionalFormatting sqref="C50">
    <cfRule type="cellIs" dxfId="97" priority="98" stopIfTrue="1" operator="equal">
      <formula>"Seleccione el proceso Correcto"</formula>
    </cfRule>
  </conditionalFormatting>
  <conditionalFormatting sqref="O50">
    <cfRule type="cellIs" dxfId="96" priority="94" operator="between">
      <formula>8</formula>
      <formula>10</formula>
    </cfRule>
    <cfRule type="cellIs" dxfId="95" priority="95" operator="between">
      <formula>6</formula>
      <formula>7</formula>
    </cfRule>
    <cfRule type="cellIs" dxfId="94" priority="96" operator="equal">
      <formula>5</formula>
    </cfRule>
    <cfRule type="cellIs" dxfId="93" priority="97" operator="lessThan">
      <formula>#REF!</formula>
    </cfRule>
  </conditionalFormatting>
  <conditionalFormatting sqref="O50">
    <cfRule type="containsText" dxfId="92" priority="90" operator="containsText" text="BAJA">
      <formula>NOT(ISERROR(SEARCH("BAJA",O50)))</formula>
    </cfRule>
    <cfRule type="containsText" dxfId="91" priority="91" operator="containsText" text="MODERADA">
      <formula>NOT(ISERROR(SEARCH("MODERADA",O50)))</formula>
    </cfRule>
    <cfRule type="containsText" dxfId="90" priority="92" operator="containsText" text="ALTA">
      <formula>NOT(ISERROR(SEARCH("ALTA",O50)))</formula>
    </cfRule>
    <cfRule type="containsText" dxfId="89" priority="93" operator="containsText" text="EXTREMA">
      <formula>NOT(ISERROR(SEARCH("EXTREMA",O50)))</formula>
    </cfRule>
  </conditionalFormatting>
  <conditionalFormatting sqref="N50">
    <cfRule type="cellIs" dxfId="88" priority="86" operator="between">
      <formula>40</formula>
      <formula>600</formula>
    </cfRule>
    <cfRule type="cellIs" dxfId="87" priority="87" operator="between">
      <formula>12</formula>
      <formula>30</formula>
    </cfRule>
    <cfRule type="cellIs" dxfId="86" priority="88" operator="between">
      <formula>5</formula>
      <formula>10</formula>
    </cfRule>
    <cfRule type="cellIs" dxfId="85" priority="89" operator="between">
      <formula>1</formula>
      <formula>4</formula>
    </cfRule>
  </conditionalFormatting>
  <conditionalFormatting sqref="AB50">
    <cfRule type="cellIs" dxfId="84" priority="82" operator="between">
      <formula>40</formula>
      <formula>600</formula>
    </cfRule>
    <cfRule type="cellIs" dxfId="83" priority="83" operator="between">
      <formula>12</formula>
      <formula>30</formula>
    </cfRule>
    <cfRule type="cellIs" dxfId="82" priority="84" operator="between">
      <formula>5</formula>
      <formula>10</formula>
    </cfRule>
    <cfRule type="cellIs" dxfId="81" priority="85" operator="between">
      <formula>1</formula>
      <formula>4</formula>
    </cfRule>
  </conditionalFormatting>
  <conditionalFormatting sqref="AC50">
    <cfRule type="cellIs" dxfId="80" priority="78" operator="between">
      <formula>8</formula>
      <formula>10</formula>
    </cfRule>
    <cfRule type="cellIs" dxfId="79" priority="79" operator="between">
      <formula>6</formula>
      <formula>7</formula>
    </cfRule>
    <cfRule type="cellIs" dxfId="78" priority="80" operator="equal">
      <formula>5</formula>
    </cfRule>
    <cfRule type="cellIs" dxfId="77" priority="81" operator="lessThan">
      <formula>#REF!</formula>
    </cfRule>
  </conditionalFormatting>
  <conditionalFormatting sqref="AC50">
    <cfRule type="containsText" dxfId="76" priority="74" operator="containsText" text="BAJA">
      <formula>NOT(ISERROR(SEARCH("BAJA",AC50)))</formula>
    </cfRule>
    <cfRule type="containsText" dxfId="75" priority="75" operator="containsText" text="MODERADA">
      <formula>NOT(ISERROR(SEARCH("MODERADA",AC50)))</formula>
    </cfRule>
    <cfRule type="containsText" dxfId="74" priority="76" operator="containsText" text="ALTA">
      <formula>NOT(ISERROR(SEARCH("ALTA",AC50)))</formula>
    </cfRule>
    <cfRule type="containsText" dxfId="73" priority="77" operator="containsText" text="EXTREMA">
      <formula>NOT(ISERROR(SEARCH("EXTREMA",AC50)))</formula>
    </cfRule>
  </conditionalFormatting>
  <conditionalFormatting sqref="AD50:AG50 AI50">
    <cfRule type="cellIs" dxfId="72" priority="70" operator="between">
      <formula>8</formula>
      <formula>10</formula>
    </cfRule>
    <cfRule type="cellIs" dxfId="71" priority="71" operator="between">
      <formula>6</formula>
      <formula>7</formula>
    </cfRule>
    <cfRule type="cellIs" dxfId="70" priority="72" operator="equal">
      <formula>5</formula>
    </cfRule>
    <cfRule type="cellIs" dxfId="69" priority="73" operator="lessThan">
      <formula>#REF!</formula>
    </cfRule>
  </conditionalFormatting>
  <conditionalFormatting sqref="AH50">
    <cfRule type="cellIs" dxfId="68" priority="66" operator="between">
      <formula>8</formula>
      <formula>10</formula>
    </cfRule>
    <cfRule type="cellIs" dxfId="67" priority="67" operator="between">
      <formula>6</formula>
      <formula>7</formula>
    </cfRule>
    <cfRule type="cellIs" dxfId="66" priority="68" operator="equal">
      <formula>5</formula>
    </cfRule>
    <cfRule type="cellIs" dxfId="65" priority="69" operator="lessThan">
      <formula>#REF!</formula>
    </cfRule>
  </conditionalFormatting>
  <conditionalFormatting sqref="C51:C52">
    <cfRule type="cellIs" dxfId="64" priority="65" stopIfTrue="1" operator="equal">
      <formula>"Seleccione el proceso Correcto"</formula>
    </cfRule>
  </conditionalFormatting>
  <conditionalFormatting sqref="O51">
    <cfRule type="cellIs" dxfId="63" priority="61" operator="between">
      <formula>8</formula>
      <formula>10</formula>
    </cfRule>
    <cfRule type="cellIs" dxfId="62" priority="62" operator="between">
      <formula>6</formula>
      <formula>7</formula>
    </cfRule>
    <cfRule type="cellIs" dxfId="61" priority="63" operator="equal">
      <formula>5</formula>
    </cfRule>
    <cfRule type="cellIs" dxfId="60" priority="64" operator="lessThan">
      <formula>#REF!</formula>
    </cfRule>
  </conditionalFormatting>
  <conditionalFormatting sqref="O51">
    <cfRule type="containsText" dxfId="59" priority="57" operator="containsText" text="BAJA">
      <formula>NOT(ISERROR(SEARCH("BAJA",O51)))</formula>
    </cfRule>
    <cfRule type="containsText" dxfId="58" priority="58" operator="containsText" text="MODERADA">
      <formula>NOT(ISERROR(SEARCH("MODERADA",O51)))</formula>
    </cfRule>
    <cfRule type="containsText" dxfId="57" priority="59" operator="containsText" text="ALTA">
      <formula>NOT(ISERROR(SEARCH("ALTA",O51)))</formula>
    </cfRule>
    <cfRule type="containsText" dxfId="56" priority="60" operator="containsText" text="EXTREMA">
      <formula>NOT(ISERROR(SEARCH("EXTREMA",O51)))</formula>
    </cfRule>
  </conditionalFormatting>
  <conditionalFormatting sqref="N51">
    <cfRule type="cellIs" dxfId="55" priority="53" operator="between">
      <formula>40</formula>
      <formula>600</formula>
    </cfRule>
    <cfRule type="cellIs" dxfId="54" priority="54" operator="between">
      <formula>12</formula>
      <formula>30</formula>
    </cfRule>
    <cfRule type="cellIs" dxfId="53" priority="55" operator="between">
      <formula>5</formula>
      <formula>10</formula>
    </cfRule>
    <cfRule type="cellIs" dxfId="52" priority="56" operator="between">
      <formula>1</formula>
      <formula>4</formula>
    </cfRule>
  </conditionalFormatting>
  <conditionalFormatting sqref="O52">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lessThan">
      <formula>#REF!</formula>
    </cfRule>
  </conditionalFormatting>
  <conditionalFormatting sqref="O52">
    <cfRule type="containsText" dxfId="47" priority="45" operator="containsText" text="BAJA">
      <formula>NOT(ISERROR(SEARCH("BAJA",O52)))</formula>
    </cfRule>
    <cfRule type="containsText" dxfId="46" priority="46" operator="containsText" text="MODERADA">
      <formula>NOT(ISERROR(SEARCH("MODERADA",O52)))</formula>
    </cfRule>
    <cfRule type="containsText" dxfId="45" priority="47" operator="containsText" text="ALTA">
      <formula>NOT(ISERROR(SEARCH("ALTA",O52)))</formula>
    </cfRule>
    <cfRule type="containsText" dxfId="44" priority="48" operator="containsText" text="EXTREMA">
      <formula>NOT(ISERROR(SEARCH("EXTREMA",O52)))</formula>
    </cfRule>
  </conditionalFormatting>
  <conditionalFormatting sqref="N52">
    <cfRule type="cellIs" dxfId="43" priority="41" operator="between">
      <formula>40</formula>
      <formula>600</formula>
    </cfRule>
    <cfRule type="cellIs" dxfId="42" priority="42" operator="between">
      <formula>12</formula>
      <formula>30</formula>
    </cfRule>
    <cfRule type="cellIs" dxfId="41" priority="43" operator="between">
      <formula>5</formula>
      <formula>10</formula>
    </cfRule>
    <cfRule type="cellIs" dxfId="40" priority="44" operator="between">
      <formula>1</formula>
      <formula>4</formula>
    </cfRule>
  </conditionalFormatting>
  <conditionalFormatting sqref="AB51">
    <cfRule type="cellIs" dxfId="39" priority="37" operator="between">
      <formula>40</formula>
      <formula>600</formula>
    </cfRule>
    <cfRule type="cellIs" dxfId="38" priority="38" operator="between">
      <formula>12</formula>
      <formula>30</formula>
    </cfRule>
    <cfRule type="cellIs" dxfId="37" priority="39" operator="between">
      <formula>5</formula>
      <formula>10</formula>
    </cfRule>
    <cfRule type="cellIs" dxfId="36" priority="40" operator="between">
      <formula>1</formula>
      <formula>4</formula>
    </cfRule>
  </conditionalFormatting>
  <conditionalFormatting sqref="AC51">
    <cfRule type="cellIs" dxfId="35" priority="33" operator="between">
      <formula>8</formula>
      <formula>10</formula>
    </cfRule>
    <cfRule type="cellIs" dxfId="34" priority="34" operator="between">
      <formula>6</formula>
      <formula>7</formula>
    </cfRule>
    <cfRule type="cellIs" dxfId="33" priority="35" operator="equal">
      <formula>5</formula>
    </cfRule>
    <cfRule type="cellIs" dxfId="32" priority="36" operator="lessThan">
      <formula>#REF!</formula>
    </cfRule>
  </conditionalFormatting>
  <conditionalFormatting sqref="AC51">
    <cfRule type="containsText" dxfId="31" priority="29" operator="containsText" text="BAJA">
      <formula>NOT(ISERROR(SEARCH("BAJA",AC51)))</formula>
    </cfRule>
    <cfRule type="containsText" dxfId="30" priority="30" operator="containsText" text="MODERADA">
      <formula>NOT(ISERROR(SEARCH("MODERADA",AC51)))</formula>
    </cfRule>
    <cfRule type="containsText" dxfId="29" priority="31" operator="containsText" text="ALTA">
      <formula>NOT(ISERROR(SEARCH("ALTA",AC51)))</formula>
    </cfRule>
    <cfRule type="containsText" dxfId="28" priority="32" operator="containsText" text="EXTREMA">
      <formula>NOT(ISERROR(SEARCH("EXTREMA",AC51)))</formula>
    </cfRule>
  </conditionalFormatting>
  <conditionalFormatting sqref="AB52">
    <cfRule type="cellIs" dxfId="27" priority="25" operator="between">
      <formula>40</formula>
      <formula>600</formula>
    </cfRule>
    <cfRule type="cellIs" dxfId="26" priority="26" operator="between">
      <formula>12</formula>
      <formula>30</formula>
    </cfRule>
    <cfRule type="cellIs" dxfId="25" priority="27" operator="between">
      <formula>5</formula>
      <formula>10</formula>
    </cfRule>
    <cfRule type="cellIs" dxfId="24" priority="28" operator="between">
      <formula>1</formula>
      <formula>4</formula>
    </cfRule>
  </conditionalFormatting>
  <conditionalFormatting sqref="AC52">
    <cfRule type="cellIs" dxfId="23" priority="21" operator="between">
      <formula>8</formula>
      <formula>10</formula>
    </cfRule>
    <cfRule type="cellIs" dxfId="22" priority="22" operator="between">
      <formula>6</formula>
      <formula>7</formula>
    </cfRule>
    <cfRule type="cellIs" dxfId="21" priority="23" operator="equal">
      <formula>5</formula>
    </cfRule>
    <cfRule type="cellIs" dxfId="20" priority="24" operator="lessThan">
      <formula>#REF!</formula>
    </cfRule>
  </conditionalFormatting>
  <conditionalFormatting sqref="AC52">
    <cfRule type="containsText" dxfId="19" priority="17" operator="containsText" text="BAJA">
      <formula>NOT(ISERROR(SEARCH("BAJA",AC52)))</formula>
    </cfRule>
    <cfRule type="containsText" dxfId="18" priority="18" operator="containsText" text="MODERADA">
      <formula>NOT(ISERROR(SEARCH("MODERADA",AC52)))</formula>
    </cfRule>
    <cfRule type="containsText" dxfId="17" priority="19" operator="containsText" text="ALTA">
      <formula>NOT(ISERROR(SEARCH("ALTA",AC52)))</formula>
    </cfRule>
    <cfRule type="containsText" dxfId="16" priority="20" operator="containsText" text="EXTREMA">
      <formula>NOT(ISERROR(SEARCH("EXTREMA",AC52)))</formula>
    </cfRule>
  </conditionalFormatting>
  <conditionalFormatting sqref="AD51:AE51 AG51 AI51">
    <cfRule type="cellIs" dxfId="15" priority="13" operator="between">
      <formula>8</formula>
      <formula>10</formula>
    </cfRule>
    <cfRule type="cellIs" dxfId="14" priority="14" operator="between">
      <formula>6</formula>
      <formula>7</formula>
    </cfRule>
    <cfRule type="cellIs" dxfId="13" priority="15" operator="equal">
      <formula>5</formula>
    </cfRule>
    <cfRule type="cellIs" dxfId="12" priority="16" operator="lessThan">
      <formula>#REF!</formula>
    </cfRule>
  </conditionalFormatting>
  <conditionalFormatting sqref="AH51">
    <cfRule type="cellIs" dxfId="11" priority="9" operator="between">
      <formula>8</formula>
      <formula>10</formula>
    </cfRule>
    <cfRule type="cellIs" dxfId="10" priority="10" operator="between">
      <formula>6</formula>
      <formula>7</formula>
    </cfRule>
    <cfRule type="cellIs" dxfId="9" priority="11" operator="equal">
      <formula>5</formula>
    </cfRule>
    <cfRule type="cellIs" dxfId="8" priority="12" operator="lessThan">
      <formula>#REF!</formula>
    </cfRule>
  </conditionalFormatting>
  <conditionalFormatting sqref="AD52:AE52 AG52 AI52">
    <cfRule type="cellIs" dxfId="7" priority="5" operator="between">
      <formula>8</formula>
      <formula>10</formula>
    </cfRule>
    <cfRule type="cellIs" dxfId="6" priority="6" operator="between">
      <formula>6</formula>
      <formula>7</formula>
    </cfRule>
    <cfRule type="cellIs" dxfId="5" priority="7" operator="equal">
      <formula>5</formula>
    </cfRule>
    <cfRule type="cellIs" dxfId="4" priority="8" operator="lessThan">
      <formula>#REF!</formula>
    </cfRule>
  </conditionalFormatting>
  <conditionalFormatting sqref="AH52">
    <cfRule type="cellIs" dxfId="3" priority="1" operator="between">
      <formula>8</formula>
      <formula>10</formula>
    </cfRule>
    <cfRule type="cellIs" dxfId="2" priority="2" operator="between">
      <formula>6</formula>
      <formula>7</formula>
    </cfRule>
    <cfRule type="cellIs" dxfId="1" priority="3" operator="equal">
      <formula>5</formula>
    </cfRule>
    <cfRule type="cellIs" dxfId="0" priority="4" operator="lessThan">
      <formula>#REF!</formula>
    </cfRule>
  </conditionalFormatting>
  <dataValidations count="1">
    <dataValidation allowBlank="1" showInputMessage="1" showErrorMessage="1" sqref="X22:X24 J40:J42 Z23:Z26 L23:L26" xr:uid="{097C0A64-5A20-4C6D-B5E3-9C0D58FB05C0}"/>
  </dataValidations>
  <printOptions horizontalCentered="1"/>
  <pageMargins left="0.19685039370078741" right="0.19685039370078741" top="0.39370078740157483" bottom="0.39370078740157483" header="0.31496062992125984" footer="0.31496062992125984"/>
  <pageSetup scale="26" fitToHeight="10" orientation="landscape" r:id="rId1"/>
  <headerFooter>
    <oddFooter xml:space="preserve">&amp;C&amp;"-,Negrita Cursiva"&amp;K01+031“Estamos Construyendo Región”
</oddFooter>
  </headerFooter>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r:uid="{BA331ACE-0B31-43C0-B36A-7197139CB167}">
          <x14:formula1>
            <xm:f>'Lista Desplegable'!$A$48:$A$53</xm:f>
          </x14:formula1>
          <xm:sqref>C1:C6 C8:C12 C37:C42 C53:C1048576</xm:sqref>
        </x14:dataValidation>
        <x14:dataValidation type="list" allowBlank="1" showInputMessage="1" showErrorMessage="1" xr:uid="{496C7F84-4A3D-4ADD-8D2D-CE6D402F7587}">
          <x14:formula1>
            <xm:f>'Escalas de Valoración'!$D$19:$D$23</xm:f>
          </x14:formula1>
          <xm:sqref>Y25:Y27 K12:K49 Y31:Y42 AA37:AA42 Y12:Y21</xm:sqref>
        </x14:dataValidation>
        <x14:dataValidation type="list" allowBlank="1" showInputMessage="1" showErrorMessage="1" xr:uid="{8DA79445-6FE0-47A4-96EF-E2C49AA71335}">
          <x14:formula1>
            <xm:f>'Lista Desplegable'!$L$3:$L$11</xm:f>
          </x14:formula1>
          <xm:sqref>AE8:AE12 AE39:AE42 AE1:AE6 AE53:AE1048576</xm:sqref>
        </x14:dataValidation>
        <x14:dataValidation type="list" allowBlank="1" showInputMessage="1" showErrorMessage="1" xr:uid="{01AF4B3A-B1B8-4C8D-8723-C14C7A27CCB8}">
          <x14:formula1>
            <xm:f>'C:\Users\ggomez\Documents\DOC\Planeación 2019\Riesgos\[Matriz de Riesgos de Corrupción. 17 Riesgos.xlsx]Lista Desplegable'!#REF!</xm:f>
          </x14:formula1>
          <xm:sqref>AE43:AE44 AE37:AE38 G37</xm:sqref>
        </x14:dataValidation>
        <x14:dataValidation type="list" allowBlank="1" showInputMessage="1" showErrorMessage="1" xr:uid="{50C11203-9D02-4250-9A2F-36A14BF624C5}">
          <x14:formula1>
            <xm:f>'Lista Desplegable'!$F$28:$F$33</xm:f>
          </x14:formula1>
          <xm:sqref>A8:A12 A37:A42 A1:A6 A53:A1048576</xm:sqref>
        </x14:dataValidation>
        <x14:dataValidation type="list" allowBlank="1" showInputMessage="1" showErrorMessage="1" xr:uid="{9E50BA40-CA48-4FAA-AF4C-73D4214BDC2D}">
          <x14:formula1>
            <xm:f>'Lista Desplegable'!$A$57:$A$71</xm:f>
          </x14:formula1>
          <xm:sqref>B8:B12 B37:B42 B1:B6 B53:B1048576</xm:sqref>
        </x14:dataValidation>
        <x14:dataValidation type="list" allowBlank="1" showInputMessage="1" showErrorMessage="1" xr:uid="{306C56E7-EBBD-4590-AF21-0B8D96FC1B27}">
          <x14:formula1>
            <xm:f>'C:\Users\Jeimy\Desktop\2020 Matriz de Riesgos\[2020 Matriz de Riesgos Integrada - Comunicaciones.xlsx]Lista Desplegable'!#REF!</xm:f>
          </x14:formula1>
          <xm:sqref>AE13:AE21 A13:C21</xm:sqref>
        </x14:dataValidation>
        <x14:dataValidation type="list" allowBlank="1" showInputMessage="1" showErrorMessage="1" xr:uid="{D26A28E6-6871-4CCE-ACEB-E3439293F2E0}">
          <x14:formula1>
            <xm:f>'C:\Users\Jeimy\Desktop\2020 Matriz de Riesgos\[2020 Matriz de Riesgos Integrada - Control Interno.xlsx]Lista Desplegable'!#REF!</xm:f>
          </x14:formula1>
          <xm:sqref>J43:J49 AE28:AE30 A43:C44 A25:C26 A28:C30 L28:L30 Z43:Z52 L43:L49 X43:X52 J28:J29 Z28:Z30 X28:X30</xm:sqref>
        </x14:dataValidation>
        <x14:dataValidation type="list" allowBlank="1" showInputMessage="1" showErrorMessage="1" xr:uid="{B30BB66F-4D7F-42C8-B12F-D2A27322C5A2}">
          <x14:formula1>
            <xm:f>'C:\Users\Jeimy\Desktop\2020 Matriz de Riesgos\[2020 Matriz de Riesgos Integrada - Control Interno.xlsx]Escalas de Valoración'!#REF!</xm:f>
          </x14:formula1>
          <xm:sqref>AA28:AA30 AA43:AA52 Y28:Y30 Y43:Y52</xm:sqref>
        </x14:dataValidation>
        <x14:dataValidation type="list" allowBlank="1" showInputMessage="1" showErrorMessage="1" xr:uid="{3F5059B4-4DB2-4132-82A3-7DBEA2CDBDF6}">
          <x14:formula1>
            <xm:f>'C:\Users\Jeimy\Desktop\2020 Matriz de Riesgos\[2020 Matriz de Riesgos Integrada - Gestión Contractual Corrupción.xlsx]Lista Desplegable'!#REF!</xm:f>
          </x14:formula1>
          <xm:sqref>A31:C36 AE31:AE36</xm:sqref>
        </x14:dataValidation>
        <x14:dataValidation type="list" allowBlank="1" showInputMessage="1" showErrorMessage="1" xr:uid="{8181E70D-D45F-4BF1-B190-7BA9C5701946}">
          <x14:formula1>
            <xm:f>'C:\Users\Jeimy\Desktop\2020 Matriz de Riesgos\[2020 Matriz de Riesgos Integrada - Enero 2020.xlsx]Lista Desplegable'!#REF!</xm:f>
          </x14:formula1>
          <xm:sqref>AE27 L22 L27 A27:C27 Z27 A20:C24 Z22 AE20:AE24</xm:sqref>
        </x14:dataValidation>
        <x14:dataValidation type="list" allowBlank="1" showInputMessage="1" showErrorMessage="1" xr:uid="{2EF92B9D-6000-4FE5-B8ED-A2C459B67A80}">
          <x14:formula1>
            <xm:f>'C:\Users\Jeimy\Desktop\2020 Matriz de Riesgos\[2020 Matriz de Riesgos Integrada - Gestión Jurídica.xlsx]Lista Desplegable'!#REF!</xm:f>
          </x14:formula1>
          <xm:sqref>AE28:AE30 A17:C21 X28:X30 Z28:Z30 L28:L30 A28:C30 A25:C26 AE17:AE21 J28:J29</xm:sqref>
        </x14:dataValidation>
        <x14:dataValidation type="list" allowBlank="1" showInputMessage="1" showErrorMessage="1" xr:uid="{2DF09A24-BD07-414E-9205-0A03466284CE}">
          <x14:formula1>
            <xm:f>'C:\Users\Jeimy\Desktop\2020 Matriz de Riesgos\[2020 Matriz de Riesgos Integrada - Gestión Jurídica.xlsx]Escalas de Valoración'!#REF!</xm:f>
          </x14:formula1>
          <xm:sqref>Y28:Y30 AA28:AA30</xm:sqref>
        </x14:dataValidation>
        <x14:dataValidation type="list" allowBlank="1" showInputMessage="1" showErrorMessage="1" xr:uid="{686D84F1-C499-4001-8AD5-D1739C4C86E2}">
          <x14:formula1>
            <xm:f>'Lista Desplegable'!$F$35:$F$38</xm:f>
          </x14:formula1>
          <xm:sqref>P28:Q30 P37:Q49</xm:sqref>
        </x14:dataValidation>
        <x14:dataValidation type="list" allowBlank="1" showInputMessage="1" showErrorMessage="1" xr:uid="{9B077469-BA65-483D-81A4-D0E97AAAC8F0}">
          <x14:formula1>
            <xm:f>'Lista Desplegable'!$F$41:$F$42</xm:f>
          </x14:formula1>
          <xm:sqref>T27:T52 S12:S52</xm:sqref>
        </x14:dataValidation>
        <x14:dataValidation type="list" allowBlank="1" showInputMessage="1" showErrorMessage="1" xr:uid="{CCDE4605-1443-4583-AF16-9ABCC183B8E4}">
          <x14:formula1>
            <xm:f>'Escalas de Valoración'!$E$18:$I$18</xm:f>
          </x14:formula1>
          <xm:sqref>AA25:AA27 M12:M49 AA12:AA21 AA31:AA36</xm:sqref>
        </x14:dataValidation>
        <x14:dataValidation type="list" allowBlank="1" showInputMessage="1" showErrorMessage="1" xr:uid="{D11AF87B-5B4D-4815-9A5D-9E988360C046}">
          <x14:formula1>
            <xm:f>'Escalas de Valoración'!$L$19:$L$22</xm:f>
          </x14:formula1>
          <xm:sqref>AB25:AB27 N12:N27 AB12:AB21 AB31:AB36 N31:N36</xm:sqref>
        </x14:dataValidation>
        <x14:dataValidation type="list" allowBlank="1" showInputMessage="1" showErrorMessage="1" xr:uid="{F63569AB-FEB7-4E55-95EA-F94244C46349}">
          <x14:formula1>
            <xm:f>'Lista Desplegable'!$C$3:$C$5</xm:f>
          </x14:formula1>
          <xm:sqref>Q31:Q36 Q12:Q27</xm:sqref>
        </x14:dataValidation>
        <x14:dataValidation type="list" allowBlank="1" showInputMessage="1" showErrorMessage="1" xr:uid="{1C8F685A-337C-4F4B-AA73-7E9810572AB6}">
          <x14:formula1>
            <xm:f>'Lista Desplegable'!$A$7:$A$11</xm:f>
          </x14:formula1>
          <xm:sqref>J37:J39 X37:X42</xm:sqref>
        </x14:dataValidation>
        <x14:dataValidation type="list" allowBlank="1" showInputMessage="1" showErrorMessage="1" xr:uid="{B4FD00C5-93D8-4A17-8C0E-D0B7C197E874}">
          <x14:formula1>
            <xm:f>'Lista Desplegable'!$H$19:$H$23</xm:f>
          </x14:formula1>
          <xm:sqref>L37:L42 Z37:Z42</xm:sqref>
        </x14:dataValidation>
        <x14:dataValidation type="list" allowBlank="1" showInputMessage="1" showErrorMessage="1" xr:uid="{40905388-F342-4FFA-AB30-2BE90D351C2C}">
          <x14:formula1>
            <xm:f>'C:\Users\Jeimy\Desktop\2020 Matriz de Riesgos\[2020 Matriz de Riesgos Integrada - Enero 2020.xlsx]Escalas de Valoración'!#REF!</xm:f>
          </x14:formula1>
          <xm:sqref>AA22:AA24 Y22:Y24</xm:sqref>
        </x14:dataValidation>
        <x14:dataValidation type="list" allowBlank="1" showInputMessage="1" showErrorMessage="1" xr:uid="{F03873A7-786E-4D95-900D-F8C83C25D9BC}">
          <x14:formula1>
            <xm:f>'C:\Users\Jeimy\Desktop\2020 Matriz de Riesgos\[2020 Matriz de Riesgos Integrada - Banco de Progamas.xlsx]Lista Desplegable'!#REF!</xm:f>
          </x14:formula1>
          <xm:sqref>AE12 A12:C12</xm:sqref>
        </x14:dataValidation>
        <x14:dataValidation type="list" allowBlank="1" showInputMessage="1" showErrorMessage="1" xr:uid="{E5A99778-C6D2-4548-AE46-530B0A526F9B}">
          <x14:formula1>
            <xm:f>'Lista Desplegable'!$F$45:$F$46</xm:f>
          </x14:formula1>
          <xm:sqref>U12:U52</xm:sqref>
        </x14:dataValidation>
        <x14:dataValidation type="list" allowBlank="1" showInputMessage="1" showErrorMessage="1" xr:uid="{997AD0D4-EF15-4A64-B0A9-813E4C025F25}">
          <x14:formula1>
            <xm:f>'Lista Desplegable'!$F$49:$F$50</xm:f>
          </x14:formula1>
          <xm:sqref>V12:V52</xm:sqref>
        </x14:dataValidation>
        <x14:dataValidation type="list" allowBlank="1" showInputMessage="1" showErrorMessage="1" xr:uid="{A7AA430A-BFB9-4D91-A4A4-0A90A5691E8C}">
          <x14:formula1>
            <xm:f>'Lista Desplegable'!$F$53:$F$54</xm:f>
          </x14:formula1>
          <xm:sqref>W12:W52</xm:sqref>
        </x14:dataValidation>
        <x14:dataValidation type="list" allowBlank="1" showInputMessage="1" showErrorMessage="1" xr:uid="{FDB360DA-B2E1-4431-B13F-045575800E5B}">
          <x14:formula1>
            <xm:f>'Lista Desplegable'!$H$2:$H$8</xm:f>
          </x14:formula1>
          <xm:sqref>F12:F44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20"/>
  <sheetViews>
    <sheetView view="pageBreakPreview" zoomScale="60" zoomScaleNormal="85" workbookViewId="0">
      <selection activeCell="M91" sqref="M91"/>
    </sheetView>
  </sheetViews>
  <sheetFormatPr baseColWidth="10" defaultColWidth="11.42578125" defaultRowHeight="15" x14ac:dyDescent="0.25"/>
  <cols>
    <col min="1" max="1" width="48.42578125" style="8" customWidth="1"/>
    <col min="2" max="2" width="14.7109375" style="8" customWidth="1"/>
    <col min="3" max="3" width="27.5703125" style="8" customWidth="1"/>
    <col min="4" max="4" width="18.7109375" style="8" customWidth="1"/>
    <col min="5" max="5" width="19" style="8" customWidth="1"/>
    <col min="6" max="6" width="16.7109375" style="8" bestFit="1" customWidth="1"/>
    <col min="7" max="7" width="5.140625" style="8" customWidth="1"/>
    <col min="8" max="8" width="7.5703125" style="8" customWidth="1"/>
    <col min="9" max="9" width="10" style="8" customWidth="1"/>
    <col min="10" max="10" width="17.7109375" style="8" customWidth="1"/>
    <col min="11" max="11" width="10.7109375" style="8" customWidth="1"/>
    <col min="12" max="12" width="7.7109375" style="8" customWidth="1"/>
    <col min="13" max="13" width="19" style="8" customWidth="1"/>
    <col min="14" max="14" width="11.85546875" style="8" customWidth="1"/>
    <col min="15" max="15" width="16.7109375" style="8" bestFit="1" customWidth="1"/>
    <col min="16" max="16" width="15.5703125" style="8" customWidth="1"/>
    <col min="17" max="16384" width="11.42578125" style="8"/>
  </cols>
  <sheetData>
    <row r="1" spans="1:30" ht="21" customHeight="1" x14ac:dyDescent="0.25">
      <c r="A1" s="290" t="s">
        <v>473</v>
      </c>
      <c r="B1" s="290"/>
      <c r="C1" s="290"/>
      <c r="D1" s="290"/>
      <c r="E1" s="290"/>
      <c r="F1" s="290"/>
      <c r="G1" s="290"/>
      <c r="H1" s="290"/>
      <c r="I1" s="290"/>
      <c r="J1" s="290"/>
      <c r="K1" s="290"/>
      <c r="L1" s="290"/>
      <c r="M1" s="290"/>
      <c r="N1" s="290"/>
      <c r="O1" s="290"/>
      <c r="P1" s="290"/>
    </row>
    <row r="2" spans="1:30" ht="6.75" customHeight="1" x14ac:dyDescent="0.25">
      <c r="A2" s="290"/>
      <c r="B2" s="290"/>
      <c r="C2" s="290"/>
      <c r="D2" s="290"/>
      <c r="E2" s="290"/>
      <c r="F2" s="290"/>
      <c r="G2" s="290"/>
      <c r="H2" s="290"/>
      <c r="I2" s="290"/>
      <c r="J2" s="290"/>
      <c r="K2" s="290"/>
      <c r="L2" s="290"/>
      <c r="M2" s="290"/>
      <c r="N2" s="290"/>
      <c r="O2" s="290"/>
      <c r="P2" s="290"/>
    </row>
    <row r="3" spans="1:30" ht="18.75" customHeight="1" x14ac:dyDescent="0.25">
      <c r="A3" s="291" t="s">
        <v>474</v>
      </c>
      <c r="B3" s="291"/>
      <c r="C3" s="291"/>
      <c r="D3" s="291"/>
      <c r="E3" s="291"/>
      <c r="F3" s="291"/>
      <c r="G3" s="291"/>
      <c r="H3" s="291"/>
      <c r="I3" s="291"/>
      <c r="J3" s="291"/>
      <c r="K3" s="291"/>
      <c r="L3" s="291"/>
      <c r="M3" s="291"/>
      <c r="N3" s="291"/>
      <c r="O3" s="291"/>
      <c r="P3" s="291"/>
    </row>
    <row r="4" spans="1:30" ht="15.75" customHeight="1" x14ac:dyDescent="0.25">
      <c r="A4" s="291"/>
      <c r="B4" s="291"/>
      <c r="C4" s="291"/>
      <c r="D4" s="291"/>
      <c r="E4" s="291"/>
      <c r="F4" s="291"/>
      <c r="G4" s="291"/>
      <c r="H4" s="291"/>
      <c r="I4" s="291"/>
      <c r="J4" s="291"/>
      <c r="K4" s="291"/>
      <c r="L4" s="291"/>
      <c r="M4" s="291"/>
      <c r="N4" s="291"/>
      <c r="O4" s="291"/>
      <c r="P4" s="291"/>
    </row>
    <row r="5" spans="1:30" ht="15" customHeight="1" x14ac:dyDescent="0.25">
      <c r="A5" s="69"/>
      <c r="B5" s="69"/>
      <c r="C5" s="69"/>
      <c r="D5" s="69"/>
      <c r="E5" s="69"/>
      <c r="F5" s="69"/>
      <c r="G5" s="69"/>
      <c r="H5" s="69"/>
      <c r="I5" s="69"/>
      <c r="J5" s="69"/>
      <c r="K5" s="69"/>
      <c r="L5" s="69"/>
      <c r="M5" s="69"/>
      <c r="N5" s="69"/>
      <c r="O5" s="69"/>
      <c r="P5" s="69"/>
    </row>
    <row r="6" spans="1:30" ht="15" customHeight="1" x14ac:dyDescent="0.25">
      <c r="A6" s="69"/>
      <c r="B6" s="69"/>
      <c r="C6" s="69"/>
      <c r="D6" s="69"/>
      <c r="E6" s="69"/>
      <c r="F6" s="69"/>
      <c r="G6" s="69"/>
      <c r="H6" s="69"/>
      <c r="I6" s="69"/>
      <c r="J6" s="69"/>
      <c r="K6" s="69"/>
      <c r="L6" s="69"/>
      <c r="M6" s="69"/>
      <c r="N6" s="69"/>
      <c r="O6" s="69"/>
      <c r="P6" s="69"/>
    </row>
    <row r="7" spans="1:30" ht="6" customHeight="1" x14ac:dyDescent="0.25">
      <c r="A7" s="7"/>
      <c r="B7" s="7"/>
      <c r="C7" s="7"/>
      <c r="D7" s="7"/>
      <c r="E7" s="7"/>
      <c r="F7" s="7"/>
      <c r="G7" s="7"/>
      <c r="H7" s="7"/>
      <c r="I7" s="7"/>
      <c r="J7" s="7"/>
      <c r="K7" s="7"/>
      <c r="L7" s="7"/>
      <c r="M7" s="7"/>
      <c r="N7" s="7"/>
      <c r="O7" s="7"/>
      <c r="P7" s="7"/>
    </row>
    <row r="8" spans="1:30" ht="33" customHeight="1" x14ac:dyDescent="0.25">
      <c r="A8" s="304" t="s">
        <v>126</v>
      </c>
      <c r="B8" s="7"/>
      <c r="C8" s="297" t="s">
        <v>475</v>
      </c>
      <c r="D8" s="297"/>
      <c r="E8" s="297"/>
      <c r="F8" s="297"/>
      <c r="G8" s="297"/>
      <c r="H8" s="297"/>
      <c r="I8" s="297"/>
      <c r="J8" s="297"/>
      <c r="K8" s="7"/>
      <c r="L8" s="7"/>
      <c r="M8" s="7"/>
      <c r="N8" s="7"/>
      <c r="O8" s="7"/>
      <c r="P8" s="7"/>
      <c r="Z8" s="7"/>
      <c r="AA8" s="7"/>
      <c r="AB8" s="7"/>
      <c r="AC8" s="7"/>
      <c r="AD8" s="7"/>
    </row>
    <row r="9" spans="1:30" ht="159" customHeight="1" x14ac:dyDescent="0.25">
      <c r="A9" s="304"/>
      <c r="B9" s="7"/>
      <c r="C9" s="298"/>
      <c r="D9" s="298"/>
      <c r="E9" s="298"/>
      <c r="F9" s="298"/>
      <c r="G9" s="298"/>
      <c r="H9" s="298"/>
      <c r="I9" s="298"/>
      <c r="J9" s="298"/>
      <c r="K9" s="7"/>
      <c r="L9" s="7"/>
      <c r="M9" s="7"/>
      <c r="N9" s="7"/>
      <c r="O9" s="7"/>
      <c r="P9" s="7"/>
    </row>
    <row r="10" spans="1:30" ht="36" customHeight="1" x14ac:dyDescent="0.25">
      <c r="A10" s="304"/>
      <c r="B10" s="7"/>
      <c r="C10" s="293" t="s">
        <v>476</v>
      </c>
      <c r="D10" s="293"/>
      <c r="E10" s="293"/>
      <c r="F10" s="293"/>
      <c r="G10" s="293"/>
      <c r="H10" s="293" t="s">
        <v>477</v>
      </c>
      <c r="I10" s="293"/>
      <c r="J10" s="77" t="s">
        <v>478</v>
      </c>
      <c r="K10" s="7"/>
      <c r="L10" s="7"/>
      <c r="M10" s="7"/>
      <c r="N10" s="7"/>
      <c r="O10" s="7"/>
      <c r="P10" s="7"/>
    </row>
    <row r="11" spans="1:30" ht="15" customHeight="1" x14ac:dyDescent="0.25">
      <c r="A11" s="304"/>
      <c r="B11" s="7"/>
      <c r="C11" s="324" t="s">
        <v>35</v>
      </c>
      <c r="D11" s="324"/>
      <c r="E11" s="295" t="s">
        <v>479</v>
      </c>
      <c r="F11" s="295"/>
      <c r="G11" s="295"/>
      <c r="H11" s="294">
        <v>2.2999999999999998</v>
      </c>
      <c r="I11" s="294"/>
      <c r="J11" s="10">
        <f>COUNTIF('Matriz de Riesgos Integrada'!$O$12:$O$26,' Gráficas'!C11)</f>
        <v>0</v>
      </c>
      <c r="K11" s="7"/>
      <c r="L11" s="7"/>
      <c r="M11" s="7"/>
      <c r="N11" s="7"/>
      <c r="O11" s="7"/>
      <c r="P11" s="7"/>
    </row>
    <row r="12" spans="1:30" ht="15" customHeight="1" x14ac:dyDescent="0.25">
      <c r="A12" s="304"/>
      <c r="B12" s="7"/>
      <c r="C12" s="325" t="s">
        <v>36</v>
      </c>
      <c r="D12" s="325"/>
      <c r="E12" s="296" t="s">
        <v>480</v>
      </c>
      <c r="F12" s="296"/>
      <c r="G12" s="296"/>
      <c r="H12" s="294">
        <v>4.5</v>
      </c>
      <c r="I12" s="294"/>
      <c r="J12" s="10">
        <f>COUNTIF('Matriz de Riesgos Integrada'!$O$12:$O$26,' Gráficas'!C12)</f>
        <v>5</v>
      </c>
      <c r="K12" s="7"/>
      <c r="L12" s="7"/>
      <c r="M12" s="7"/>
      <c r="N12" s="7"/>
      <c r="O12" s="7"/>
      <c r="P12" s="7"/>
    </row>
    <row r="13" spans="1:30" ht="15" customHeight="1" x14ac:dyDescent="0.25">
      <c r="A13" s="304"/>
      <c r="B13" s="7"/>
      <c r="C13" s="326" t="s">
        <v>39</v>
      </c>
      <c r="D13" s="326"/>
      <c r="E13" s="329" t="s">
        <v>481</v>
      </c>
      <c r="F13" s="329"/>
      <c r="G13" s="329"/>
      <c r="H13" s="294">
        <v>6.7</v>
      </c>
      <c r="I13" s="294"/>
      <c r="J13" s="10">
        <f>COUNTIF('Matriz de Riesgos Integrada'!$O$12:$O$26,' Gráficas'!C13)</f>
        <v>8</v>
      </c>
      <c r="K13" s="7"/>
      <c r="L13" s="7"/>
      <c r="M13" s="7"/>
      <c r="N13" s="7"/>
      <c r="O13" s="7"/>
      <c r="P13" s="7"/>
    </row>
    <row r="14" spans="1:30" ht="15" customHeight="1" x14ac:dyDescent="0.25">
      <c r="A14" s="304"/>
      <c r="B14" s="7"/>
      <c r="C14" s="327" t="s">
        <v>40</v>
      </c>
      <c r="D14" s="327"/>
      <c r="E14" s="285" t="s">
        <v>482</v>
      </c>
      <c r="F14" s="285"/>
      <c r="G14" s="285"/>
      <c r="H14" s="294" t="s">
        <v>55</v>
      </c>
      <c r="I14" s="294"/>
      <c r="J14" s="10">
        <f>COUNTIF('Matriz de Riesgos Integrada'!$O$12:$O$26,' Gráficas'!C14)</f>
        <v>2</v>
      </c>
      <c r="K14" s="7"/>
      <c r="L14" s="7"/>
      <c r="M14" s="7"/>
      <c r="N14" s="7"/>
      <c r="O14" s="7"/>
      <c r="P14" s="7"/>
    </row>
    <row r="15" spans="1:30" ht="15" customHeight="1" x14ac:dyDescent="0.25">
      <c r="A15" s="304"/>
      <c r="B15" s="100"/>
      <c r="C15" s="328" t="s">
        <v>483</v>
      </c>
      <c r="D15" s="328"/>
      <c r="E15" s="328"/>
      <c r="F15" s="328"/>
      <c r="G15" s="328"/>
      <c r="H15" s="328"/>
      <c r="I15" s="328"/>
      <c r="J15" s="11">
        <f>SUM(J11:J14)</f>
        <v>15</v>
      </c>
      <c r="K15" s="7"/>
      <c r="L15" s="7"/>
      <c r="M15" s="7"/>
      <c r="N15" s="7"/>
      <c r="O15" s="7"/>
      <c r="P15" s="7"/>
    </row>
    <row r="16" spans="1:30" ht="15" customHeight="1" x14ac:dyDescent="0.25">
      <c r="A16" s="304"/>
      <c r="B16" s="7"/>
      <c r="C16" s="7"/>
      <c r="D16" s="7"/>
      <c r="E16" s="7"/>
      <c r="F16" s="7"/>
      <c r="G16" s="7"/>
      <c r="H16" s="7"/>
      <c r="I16" s="7"/>
      <c r="J16" s="7"/>
      <c r="K16" s="7"/>
      <c r="L16" s="7"/>
      <c r="M16" s="7"/>
      <c r="N16" s="7"/>
      <c r="O16" s="7"/>
      <c r="P16" s="7"/>
    </row>
    <row r="17" spans="1:30" ht="20.100000000000001" customHeight="1" x14ac:dyDescent="0.25">
      <c r="A17" s="304"/>
      <c r="B17" s="7"/>
      <c r="C17" s="7"/>
      <c r="D17" s="7"/>
      <c r="E17" s="7"/>
      <c r="F17" s="7"/>
      <c r="G17" s="7"/>
      <c r="H17" s="7"/>
      <c r="I17" s="7"/>
      <c r="J17" s="7"/>
      <c r="K17" s="7"/>
      <c r="L17" s="7"/>
      <c r="M17" s="7"/>
      <c r="N17" s="7"/>
      <c r="O17" s="7"/>
      <c r="P17" s="7"/>
    </row>
    <row r="18" spans="1:30" ht="20.100000000000001" customHeight="1" x14ac:dyDescent="0.25">
      <c r="A18" s="304"/>
      <c r="B18" s="7"/>
      <c r="C18" s="286" t="s">
        <v>484</v>
      </c>
      <c r="D18" s="286"/>
      <c r="E18" s="286"/>
      <c r="F18" s="286"/>
      <c r="G18" s="286"/>
      <c r="H18" s="286"/>
      <c r="I18" s="286"/>
      <c r="J18" s="286"/>
      <c r="K18" s="286"/>
      <c r="L18" s="286"/>
      <c r="M18" s="286"/>
      <c r="N18" s="286"/>
      <c r="O18" s="286"/>
      <c r="P18" s="286"/>
    </row>
    <row r="19" spans="1:30" ht="20.100000000000001" customHeight="1" x14ac:dyDescent="0.25">
      <c r="A19" s="304"/>
      <c r="B19" s="7"/>
      <c r="C19" s="7"/>
      <c r="D19" s="7"/>
      <c r="E19" s="7"/>
      <c r="F19" s="7"/>
      <c r="G19" s="7"/>
      <c r="H19" s="7"/>
      <c r="I19" s="7"/>
      <c r="J19" s="7"/>
      <c r="K19" s="7"/>
      <c r="L19" s="7"/>
      <c r="M19" s="7"/>
      <c r="N19" s="7"/>
      <c r="O19" s="7"/>
      <c r="P19" s="7"/>
    </row>
    <row r="20" spans="1:30" ht="20.100000000000001" customHeight="1" x14ac:dyDescent="0.25">
      <c r="A20" s="304"/>
      <c r="B20" s="89"/>
      <c r="C20" s="282" t="s">
        <v>23</v>
      </c>
      <c r="D20" s="282"/>
      <c r="E20" s="282"/>
      <c r="F20" s="282"/>
      <c r="G20" s="282"/>
      <c r="H20" s="282"/>
      <c r="I20" s="282"/>
      <c r="J20" s="282"/>
      <c r="K20" s="282"/>
      <c r="L20" s="282"/>
      <c r="M20" s="282"/>
      <c r="N20" s="282"/>
      <c r="O20" s="283"/>
      <c r="P20" s="287" t="s">
        <v>485</v>
      </c>
    </row>
    <row r="21" spans="1:30" ht="21" customHeight="1" x14ac:dyDescent="0.25">
      <c r="A21" s="304"/>
      <c r="B21" s="89"/>
      <c r="C21" s="276" t="s">
        <v>25</v>
      </c>
      <c r="D21" s="276"/>
      <c r="E21" s="277"/>
      <c r="F21" s="50" t="str">
        <f>'Escalas de Valoración'!E17</f>
        <v>LEVE</v>
      </c>
      <c r="G21" s="281" t="str">
        <f>'Escalas de Valoración'!F17</f>
        <v>MENOR</v>
      </c>
      <c r="H21" s="283"/>
      <c r="I21" s="281" t="str">
        <f>'Escalas de Valoración'!G17</f>
        <v>MODERADO</v>
      </c>
      <c r="J21" s="282"/>
      <c r="K21" s="282"/>
      <c r="L21" s="283"/>
      <c r="M21" s="281" t="str">
        <f>'Escalas de Valoración'!H17</f>
        <v>MAYOR</v>
      </c>
      <c r="N21" s="283"/>
      <c r="O21" s="77" t="str">
        <f>'Escalas de Valoración'!I17</f>
        <v>CATASTROFICO</v>
      </c>
      <c r="P21" s="288"/>
    </row>
    <row r="22" spans="1:30" ht="15" customHeight="1" x14ac:dyDescent="0.25">
      <c r="A22" s="304"/>
      <c r="B22" s="89"/>
      <c r="C22" s="278"/>
      <c r="D22" s="278"/>
      <c r="E22" s="279"/>
      <c r="F22" s="75">
        <v>1</v>
      </c>
      <c r="G22" s="281">
        <v>2</v>
      </c>
      <c r="H22" s="283"/>
      <c r="I22" s="281">
        <v>3</v>
      </c>
      <c r="J22" s="282"/>
      <c r="K22" s="282"/>
      <c r="L22" s="283"/>
      <c r="M22" s="281">
        <v>4</v>
      </c>
      <c r="N22" s="283"/>
      <c r="O22" s="88">
        <v>5</v>
      </c>
      <c r="P22" s="289"/>
    </row>
    <row r="23" spans="1:30" ht="26.25" customHeight="1" x14ac:dyDescent="0.25">
      <c r="A23" s="304"/>
      <c r="B23" s="89"/>
      <c r="C23" s="277" t="s">
        <v>33</v>
      </c>
      <c r="D23" s="51" t="str">
        <f>'Escalas de Valoración'!C19</f>
        <v>MUY BAJA</v>
      </c>
      <c r="E23" s="75">
        <v>1</v>
      </c>
      <c r="F23" s="83" t="s">
        <v>486</v>
      </c>
      <c r="G23" s="292">
        <f>J11/J15</f>
        <v>0</v>
      </c>
      <c r="H23" s="292"/>
      <c r="I23" s="81"/>
      <c r="J23" s="82"/>
      <c r="K23" s="81"/>
      <c r="L23" s="81"/>
      <c r="M23" s="13"/>
      <c r="N23" s="13"/>
      <c r="O23" s="14"/>
      <c r="P23" s="19" t="e">
        <f>+'Lista Desplegable'!B7</f>
        <v>#REF!</v>
      </c>
    </row>
    <row r="24" spans="1:30" ht="19.5" customHeight="1" x14ac:dyDescent="0.25">
      <c r="A24" s="304"/>
      <c r="B24" s="89"/>
      <c r="C24" s="284"/>
      <c r="D24" s="51" t="str">
        <f>'Escalas de Valoración'!C20</f>
        <v>BAJA</v>
      </c>
      <c r="E24" s="75">
        <v>2</v>
      </c>
      <c r="F24" s="18"/>
      <c r="G24" s="273"/>
      <c r="H24" s="273"/>
      <c r="I24" s="21"/>
      <c r="J24" s="22" t="s">
        <v>487</v>
      </c>
      <c r="K24" s="23">
        <f>J12/J15</f>
        <v>0.33333333333333331</v>
      </c>
      <c r="L24" s="23"/>
      <c r="M24" s="76"/>
      <c r="N24" s="76"/>
      <c r="O24" s="15"/>
      <c r="P24" s="19" t="e">
        <f>+'Lista Desplegable'!B8</f>
        <v>#REF!</v>
      </c>
    </row>
    <row r="25" spans="1:30" ht="15" customHeight="1" x14ac:dyDescent="0.25">
      <c r="A25" s="304"/>
      <c r="B25" s="89"/>
      <c r="C25" s="284"/>
      <c r="D25" s="51" t="str">
        <f>'Escalas de Valoración'!C21</f>
        <v>MEDIA</v>
      </c>
      <c r="E25" s="75">
        <v>3</v>
      </c>
      <c r="F25" s="52"/>
      <c r="G25" s="273"/>
      <c r="H25" s="273"/>
      <c r="I25" s="24"/>
      <c r="J25" s="25"/>
      <c r="K25" s="280" t="s">
        <v>488</v>
      </c>
      <c r="L25" s="280"/>
      <c r="M25" s="26">
        <f>J13/(J15/100)/100</f>
        <v>0.53333333333333333</v>
      </c>
      <c r="N25" s="26"/>
      <c r="O25" s="16"/>
      <c r="P25" s="19" t="e">
        <f>+'Lista Desplegable'!B9</f>
        <v>#REF!</v>
      </c>
    </row>
    <row r="26" spans="1:30" ht="15" customHeight="1" x14ac:dyDescent="0.25">
      <c r="A26" s="304"/>
      <c r="B26" s="89"/>
      <c r="C26" s="284"/>
      <c r="D26" s="51" t="str">
        <f>'Escalas de Valoración'!C22</f>
        <v>ALTA</v>
      </c>
      <c r="E26" s="75">
        <v>4</v>
      </c>
      <c r="F26" s="52"/>
      <c r="G26" s="274"/>
      <c r="H26" s="274"/>
      <c r="I26" s="76"/>
      <c r="J26" s="76"/>
      <c r="K26" s="76"/>
      <c r="L26" s="76"/>
      <c r="M26" s="12"/>
      <c r="N26" s="12"/>
      <c r="O26" s="16"/>
      <c r="P26" s="341" t="e">
        <f>+'Lista Desplegable'!B10</f>
        <v>#REF!</v>
      </c>
    </row>
    <row r="27" spans="1:30" ht="15" customHeight="1" x14ac:dyDescent="0.25">
      <c r="A27" s="304"/>
      <c r="B27" s="89"/>
      <c r="C27" s="279"/>
      <c r="D27" s="51" t="str">
        <f>'Escalas de Valoración'!C23</f>
        <v>MUY ALTA</v>
      </c>
      <c r="E27" s="75">
        <v>5</v>
      </c>
      <c r="F27" s="53"/>
      <c r="G27" s="275"/>
      <c r="H27" s="275"/>
      <c r="I27" s="17"/>
      <c r="J27" s="17"/>
      <c r="K27" s="17"/>
      <c r="L27" s="17"/>
      <c r="M27" s="27"/>
      <c r="N27" s="55" t="s">
        <v>489</v>
      </c>
      <c r="O27" s="28">
        <f>J14/(J15/100)/100</f>
        <v>0.13333333333333333</v>
      </c>
      <c r="P27" s="342"/>
    </row>
    <row r="28" spans="1:30" ht="15" customHeight="1" x14ac:dyDescent="0.25">
      <c r="A28" s="304"/>
      <c r="B28" s="89"/>
      <c r="C28" s="302" t="s">
        <v>483</v>
      </c>
      <c r="D28" s="302"/>
      <c r="E28" s="302"/>
      <c r="F28" s="302"/>
      <c r="G28" s="302"/>
      <c r="H28" s="302"/>
      <c r="I28" s="302"/>
      <c r="J28" s="302"/>
      <c r="K28" s="302"/>
      <c r="L28" s="302"/>
      <c r="M28" s="302"/>
      <c r="N28" s="302"/>
      <c r="O28" s="303"/>
      <c r="P28" s="11" t="e">
        <f>SUM(P23:P27)</f>
        <v>#REF!</v>
      </c>
    </row>
    <row r="29" spans="1:30" ht="15.75" thickBot="1" x14ac:dyDescent="0.3">
      <c r="A29" s="101"/>
      <c r="B29" s="101"/>
      <c r="C29" s="101"/>
      <c r="D29" s="101"/>
      <c r="E29" s="101"/>
      <c r="F29" s="101"/>
      <c r="G29" s="101"/>
      <c r="H29" s="101"/>
      <c r="I29" s="101"/>
      <c r="J29" s="101"/>
      <c r="K29" s="101"/>
      <c r="L29" s="101"/>
      <c r="M29" s="101"/>
      <c r="N29" s="101"/>
      <c r="O29" s="101"/>
      <c r="P29" s="101"/>
    </row>
    <row r="30" spans="1:30" ht="15.75" thickBot="1" x14ac:dyDescent="0.3">
      <c r="A30" s="7"/>
      <c r="B30" s="7"/>
      <c r="C30" s="7"/>
      <c r="D30" s="7"/>
      <c r="E30" s="7"/>
      <c r="F30" s="7"/>
      <c r="G30" s="7"/>
      <c r="H30" s="7"/>
      <c r="I30" s="7"/>
      <c r="J30" s="7"/>
      <c r="K30" s="7"/>
      <c r="L30" s="7"/>
      <c r="M30" s="7"/>
      <c r="N30" s="7"/>
      <c r="O30" s="7"/>
      <c r="P30" s="7"/>
    </row>
    <row r="31" spans="1:30" ht="33" customHeight="1" x14ac:dyDescent="0.25">
      <c r="A31" s="305" t="s">
        <v>339</v>
      </c>
      <c r="B31" s="7"/>
      <c r="C31" s="306" t="s">
        <v>475</v>
      </c>
      <c r="D31" s="306"/>
      <c r="E31" s="306"/>
      <c r="F31" s="306"/>
      <c r="G31" s="306"/>
      <c r="H31" s="306"/>
      <c r="I31" s="306"/>
      <c r="J31" s="306"/>
      <c r="K31" s="7"/>
      <c r="L31" s="7"/>
      <c r="M31" s="7"/>
      <c r="N31" s="7"/>
      <c r="O31" s="7"/>
      <c r="P31" s="7"/>
      <c r="Z31" s="7"/>
      <c r="AA31" s="7"/>
      <c r="AB31" s="7"/>
      <c r="AC31" s="7"/>
      <c r="AD31" s="7"/>
    </row>
    <row r="32" spans="1:30" ht="171" customHeight="1" x14ac:dyDescent="0.25">
      <c r="A32" s="304"/>
      <c r="B32" s="7"/>
      <c r="C32" s="298"/>
      <c r="D32" s="298"/>
      <c r="E32" s="298"/>
      <c r="F32" s="298"/>
      <c r="G32" s="298"/>
      <c r="H32" s="298"/>
      <c r="I32" s="298"/>
      <c r="J32" s="298"/>
      <c r="K32" s="7"/>
      <c r="L32" s="7"/>
      <c r="M32" s="7"/>
      <c r="N32" s="7"/>
      <c r="O32" s="7"/>
      <c r="P32" s="7"/>
    </row>
    <row r="33" spans="1:16" ht="36" customHeight="1" x14ac:dyDescent="0.25">
      <c r="A33" s="304"/>
      <c r="B33" s="7"/>
      <c r="C33" s="281" t="s">
        <v>476</v>
      </c>
      <c r="D33" s="282"/>
      <c r="E33" s="282"/>
      <c r="F33" s="282"/>
      <c r="G33" s="283"/>
      <c r="H33" s="281" t="s">
        <v>477</v>
      </c>
      <c r="I33" s="283"/>
      <c r="J33" s="77" t="s">
        <v>478</v>
      </c>
      <c r="K33" s="7"/>
      <c r="L33" s="7"/>
      <c r="M33" s="7"/>
      <c r="N33" s="7"/>
      <c r="O33" s="7"/>
      <c r="P33" s="7"/>
    </row>
    <row r="34" spans="1:16" ht="15" customHeight="1" x14ac:dyDescent="0.25">
      <c r="A34" s="304"/>
      <c r="B34" s="7"/>
      <c r="C34" s="307" t="s">
        <v>46</v>
      </c>
      <c r="D34" s="308"/>
      <c r="E34" s="309" t="s">
        <v>479</v>
      </c>
      <c r="F34" s="310"/>
      <c r="G34" s="311"/>
      <c r="H34" s="312" t="s">
        <v>47</v>
      </c>
      <c r="I34" s="313"/>
      <c r="J34" s="10" t="e">
        <f>COUNTIF('Matriz de Riesgos Integrada'!#REF!,' Gráficas'!C34)</f>
        <v>#REF!</v>
      </c>
      <c r="K34" s="7"/>
      <c r="L34" s="7"/>
      <c r="M34" s="7"/>
      <c r="N34" s="7"/>
      <c r="O34" s="7"/>
      <c r="P34" s="7"/>
    </row>
    <row r="35" spans="1:16" ht="15" customHeight="1" x14ac:dyDescent="0.25">
      <c r="A35" s="304"/>
      <c r="B35" s="7"/>
      <c r="C35" s="314" t="s">
        <v>49</v>
      </c>
      <c r="D35" s="315"/>
      <c r="E35" s="316" t="s">
        <v>480</v>
      </c>
      <c r="F35" s="317"/>
      <c r="G35" s="318"/>
      <c r="H35" s="312">
        <v>5</v>
      </c>
      <c r="I35" s="313"/>
      <c r="J35" s="10" t="e">
        <f>COUNTIF('Matriz de Riesgos Integrada'!#REF!,' Gráficas'!C35)</f>
        <v>#REF!</v>
      </c>
      <c r="K35" s="7"/>
      <c r="L35" s="7"/>
      <c r="M35" s="7"/>
      <c r="N35" s="7"/>
      <c r="O35" s="7"/>
      <c r="P35" s="7"/>
    </row>
    <row r="36" spans="1:16" ht="15" customHeight="1" x14ac:dyDescent="0.25">
      <c r="A36" s="304"/>
      <c r="B36" s="7"/>
      <c r="C36" s="319" t="s">
        <v>51</v>
      </c>
      <c r="D36" s="320"/>
      <c r="E36" s="321" t="s">
        <v>481</v>
      </c>
      <c r="F36" s="322"/>
      <c r="G36" s="323"/>
      <c r="H36" s="312" t="s">
        <v>52</v>
      </c>
      <c r="I36" s="313"/>
      <c r="J36" s="10" t="e">
        <f>COUNTIF('Matriz de Riesgos Integrada'!#REF!,' Gráficas'!C36)</f>
        <v>#REF!</v>
      </c>
      <c r="K36" s="7"/>
      <c r="L36" s="7"/>
      <c r="M36" s="7"/>
      <c r="N36" s="7"/>
      <c r="O36" s="7"/>
      <c r="P36" s="7"/>
    </row>
    <row r="37" spans="1:16" ht="15" customHeight="1" x14ac:dyDescent="0.25">
      <c r="A37" s="304"/>
      <c r="B37" s="7"/>
      <c r="C37" s="332" t="s">
        <v>54</v>
      </c>
      <c r="D37" s="333"/>
      <c r="E37" s="334" t="s">
        <v>482</v>
      </c>
      <c r="F37" s="335"/>
      <c r="G37" s="336"/>
      <c r="H37" s="312" t="s">
        <v>55</v>
      </c>
      <c r="I37" s="313"/>
      <c r="J37" s="10" t="e">
        <f>COUNTIF('Matriz de Riesgos Integrada'!#REF!,' Gráficas'!C37)</f>
        <v>#REF!</v>
      </c>
      <c r="K37" s="7"/>
      <c r="L37" s="7"/>
      <c r="M37" s="7"/>
      <c r="N37" s="7"/>
      <c r="O37" s="7"/>
      <c r="P37" s="7"/>
    </row>
    <row r="38" spans="1:16" ht="15" customHeight="1" x14ac:dyDescent="0.25">
      <c r="A38" s="304"/>
      <c r="B38" s="100"/>
      <c r="C38" s="299" t="s">
        <v>483</v>
      </c>
      <c r="D38" s="300"/>
      <c r="E38" s="300"/>
      <c r="F38" s="300"/>
      <c r="G38" s="300"/>
      <c r="H38" s="300"/>
      <c r="I38" s="301"/>
      <c r="J38" s="11" t="e">
        <f>SUM(J34:J37)</f>
        <v>#REF!</v>
      </c>
      <c r="K38" s="7"/>
      <c r="L38" s="7"/>
      <c r="M38" s="7"/>
      <c r="N38" s="7"/>
      <c r="O38" s="7"/>
      <c r="P38" s="7"/>
    </row>
    <row r="39" spans="1:16" ht="15" customHeight="1" x14ac:dyDescent="0.25">
      <c r="A39" s="304"/>
      <c r="B39" s="7"/>
      <c r="C39" s="7"/>
      <c r="D39" s="7"/>
      <c r="E39" s="7"/>
      <c r="F39" s="7"/>
      <c r="G39" s="7"/>
      <c r="H39" s="7"/>
      <c r="I39" s="7"/>
      <c r="J39" s="7"/>
      <c r="K39" s="7"/>
      <c r="L39" s="7"/>
      <c r="M39" s="7"/>
      <c r="N39" s="7"/>
      <c r="O39" s="7"/>
      <c r="P39" s="7"/>
    </row>
    <row r="40" spans="1:16" ht="20.100000000000001" customHeight="1" x14ac:dyDescent="0.25">
      <c r="A40" s="304"/>
      <c r="B40" s="7"/>
      <c r="C40" s="7"/>
      <c r="D40" s="7"/>
      <c r="E40" s="7"/>
      <c r="F40" s="7"/>
      <c r="G40" s="7"/>
      <c r="H40" s="7"/>
      <c r="I40" s="7"/>
      <c r="J40" s="7"/>
      <c r="K40" s="7"/>
      <c r="L40" s="7"/>
      <c r="M40" s="7"/>
      <c r="N40" s="7"/>
      <c r="O40" s="7"/>
      <c r="P40" s="7"/>
    </row>
    <row r="41" spans="1:16" ht="20.100000000000001" customHeight="1" x14ac:dyDescent="0.25">
      <c r="A41" s="304"/>
      <c r="B41" s="7"/>
      <c r="C41" s="286" t="s">
        <v>484</v>
      </c>
      <c r="D41" s="286"/>
      <c r="E41" s="286"/>
      <c r="F41" s="286"/>
      <c r="G41" s="286"/>
      <c r="H41" s="286"/>
      <c r="I41" s="286"/>
      <c r="J41" s="286"/>
      <c r="K41" s="286"/>
      <c r="L41" s="286"/>
      <c r="M41" s="286"/>
      <c r="N41" s="286"/>
      <c r="O41" s="286"/>
      <c r="P41" s="286"/>
    </row>
    <row r="42" spans="1:16" ht="20.100000000000001" customHeight="1" x14ac:dyDescent="0.25">
      <c r="A42" s="304"/>
      <c r="B42" s="7"/>
      <c r="C42" s="7"/>
      <c r="D42" s="7"/>
      <c r="E42" s="7"/>
      <c r="F42" s="7"/>
      <c r="G42" s="7"/>
      <c r="H42" s="7"/>
      <c r="I42" s="7"/>
      <c r="J42" s="7"/>
      <c r="K42" s="7"/>
      <c r="L42" s="7"/>
      <c r="M42" s="7"/>
      <c r="N42" s="7"/>
      <c r="O42" s="7"/>
      <c r="P42" s="7"/>
    </row>
    <row r="43" spans="1:16" ht="20.100000000000001" customHeight="1" x14ac:dyDescent="0.25">
      <c r="A43" s="304"/>
      <c r="B43" s="89"/>
      <c r="C43" s="281" t="s">
        <v>23</v>
      </c>
      <c r="D43" s="282"/>
      <c r="E43" s="282"/>
      <c r="F43" s="282"/>
      <c r="G43" s="282"/>
      <c r="H43" s="282"/>
      <c r="I43" s="282"/>
      <c r="J43" s="282"/>
      <c r="K43" s="282"/>
      <c r="L43" s="282"/>
      <c r="M43" s="282"/>
      <c r="N43" s="282"/>
      <c r="O43" s="283"/>
      <c r="P43" s="287" t="s">
        <v>485</v>
      </c>
    </row>
    <row r="44" spans="1:16" ht="21" customHeight="1" x14ac:dyDescent="0.25">
      <c r="A44" s="304"/>
      <c r="B44" s="7"/>
      <c r="C44" s="346" t="s">
        <v>25</v>
      </c>
      <c r="D44" s="276"/>
      <c r="E44" s="277"/>
      <c r="F44" s="50" t="str">
        <f>'Escalas de Valoración'!E30</f>
        <v>INSIGNIFICANTE</v>
      </c>
      <c r="G44" s="281" t="str">
        <f>'Escalas de Valoración'!F30</f>
        <v>MENOR</v>
      </c>
      <c r="H44" s="283"/>
      <c r="I44" s="281" t="str">
        <f>'Escalas de Valoración'!G30</f>
        <v>MODERADO</v>
      </c>
      <c r="J44" s="282"/>
      <c r="K44" s="282"/>
      <c r="L44" s="283"/>
      <c r="M44" s="281" t="str">
        <f>'Escalas de Valoración'!H30</f>
        <v>MAYOR</v>
      </c>
      <c r="N44" s="283"/>
      <c r="O44" s="77" t="str">
        <f>'Escalas de Valoración'!I30</f>
        <v>EXTREMO</v>
      </c>
      <c r="P44" s="288"/>
    </row>
    <row r="45" spans="1:16" ht="15" customHeight="1" x14ac:dyDescent="0.25">
      <c r="A45" s="304"/>
      <c r="B45" s="7"/>
      <c r="C45" s="347"/>
      <c r="D45" s="278"/>
      <c r="E45" s="279"/>
      <c r="F45" s="75">
        <v>1</v>
      </c>
      <c r="G45" s="281">
        <v>2</v>
      </c>
      <c r="H45" s="283"/>
      <c r="I45" s="281">
        <v>3</v>
      </c>
      <c r="J45" s="282"/>
      <c r="K45" s="282"/>
      <c r="L45" s="283"/>
      <c r="M45" s="281">
        <v>4</v>
      </c>
      <c r="N45" s="283"/>
      <c r="O45" s="88">
        <v>5</v>
      </c>
      <c r="P45" s="289"/>
    </row>
    <row r="46" spans="1:16" ht="26.25" customHeight="1" x14ac:dyDescent="0.25">
      <c r="A46" s="304"/>
      <c r="B46" s="7"/>
      <c r="C46" s="339" t="s">
        <v>33</v>
      </c>
      <c r="D46" s="51" t="str">
        <f>'Escalas de Valoración'!C32</f>
        <v xml:space="preserve">RARO </v>
      </c>
      <c r="E46" s="75">
        <v>1</v>
      </c>
      <c r="F46" s="20"/>
      <c r="G46" s="344" t="s">
        <v>490</v>
      </c>
      <c r="H46" s="344"/>
      <c r="I46" s="47" t="e">
        <f>J34/J38</f>
        <v>#REF!</v>
      </c>
      <c r="J46" s="54"/>
      <c r="K46" s="47"/>
      <c r="L46" s="47"/>
      <c r="M46" s="13"/>
      <c r="N46" s="13"/>
      <c r="O46" s="14"/>
      <c r="P46" s="19" t="e">
        <f>+'Lista Desplegable'!M41</f>
        <v>#REF!</v>
      </c>
    </row>
    <row r="47" spans="1:16" ht="38.25" customHeight="1" x14ac:dyDescent="0.25">
      <c r="A47" s="304"/>
      <c r="B47" s="7"/>
      <c r="C47" s="340"/>
      <c r="D47" s="51" t="str">
        <f>'Escalas de Valoración'!C33</f>
        <v>IMPROBABLE</v>
      </c>
      <c r="E47" s="75">
        <v>2</v>
      </c>
      <c r="F47" s="18"/>
      <c r="G47" s="345"/>
      <c r="H47" s="345"/>
      <c r="I47" s="21"/>
      <c r="J47" s="22" t="s">
        <v>491</v>
      </c>
      <c r="K47" s="23" t="e">
        <f>J35/J38</f>
        <v>#REF!</v>
      </c>
      <c r="L47" s="23"/>
      <c r="M47" s="76"/>
      <c r="N47" s="76"/>
      <c r="O47" s="15"/>
      <c r="P47" s="19" t="e">
        <f>+'Lista Desplegable'!M42</f>
        <v>#REF!</v>
      </c>
    </row>
    <row r="48" spans="1:16" ht="15" customHeight="1" x14ac:dyDescent="0.25">
      <c r="A48" s="304"/>
      <c r="B48" s="7"/>
      <c r="C48" s="340"/>
      <c r="D48" s="51" t="str">
        <f>'Escalas de Valoración'!C34</f>
        <v>POSIBLE</v>
      </c>
      <c r="E48" s="75">
        <v>3</v>
      </c>
      <c r="F48" s="18"/>
      <c r="G48" s="273"/>
      <c r="H48" s="273"/>
      <c r="I48" s="24"/>
      <c r="J48" s="25"/>
      <c r="K48" s="280" t="s">
        <v>492</v>
      </c>
      <c r="L48" s="280"/>
      <c r="M48" s="26" t="e">
        <f>J36/J38</f>
        <v>#REF!</v>
      </c>
      <c r="N48" s="26"/>
      <c r="O48" s="16"/>
      <c r="P48" s="19" t="e">
        <f>+'Lista Desplegable'!M43</f>
        <v>#REF!</v>
      </c>
    </row>
    <row r="49" spans="1:30" ht="15" customHeight="1" x14ac:dyDescent="0.25">
      <c r="A49" s="304"/>
      <c r="B49" s="7"/>
      <c r="C49" s="340"/>
      <c r="D49" s="51" t="str">
        <f>'Escalas de Valoración'!C35</f>
        <v>PROBABLE</v>
      </c>
      <c r="E49" s="75">
        <v>4</v>
      </c>
      <c r="F49" s="52"/>
      <c r="G49" s="274"/>
      <c r="H49" s="274"/>
      <c r="I49" s="76"/>
      <c r="J49" s="76"/>
      <c r="K49" s="76"/>
      <c r="L49" s="76"/>
      <c r="M49" s="12"/>
      <c r="N49" s="12"/>
      <c r="O49" s="16"/>
      <c r="P49" s="341" t="e">
        <f>+'Lista Desplegable'!M44</f>
        <v>#REF!</v>
      </c>
    </row>
    <row r="50" spans="1:30" ht="25.5" x14ac:dyDescent="0.25">
      <c r="A50" s="304"/>
      <c r="B50" s="7"/>
      <c r="C50" s="343"/>
      <c r="D50" s="51" t="str">
        <f>'Escalas de Valoración'!C36</f>
        <v>CASI CIERTO</v>
      </c>
      <c r="E50" s="75">
        <v>5</v>
      </c>
      <c r="F50" s="53"/>
      <c r="G50" s="275"/>
      <c r="H50" s="275"/>
      <c r="I50" s="17"/>
      <c r="J50" s="17"/>
      <c r="K50" s="17"/>
      <c r="L50" s="17"/>
      <c r="M50" s="27"/>
      <c r="N50" s="55" t="s">
        <v>493</v>
      </c>
      <c r="O50" s="28" t="e">
        <f>J37/J38</f>
        <v>#REF!</v>
      </c>
      <c r="P50" s="342"/>
    </row>
    <row r="51" spans="1:30" ht="15" customHeight="1" x14ac:dyDescent="0.25">
      <c r="A51" s="304"/>
      <c r="B51" s="7"/>
      <c r="C51" s="338" t="s">
        <v>483</v>
      </c>
      <c r="D51" s="302"/>
      <c r="E51" s="302"/>
      <c r="F51" s="302"/>
      <c r="G51" s="302"/>
      <c r="H51" s="302"/>
      <c r="I51" s="302"/>
      <c r="J51" s="302"/>
      <c r="K51" s="302"/>
      <c r="L51" s="302"/>
      <c r="M51" s="302"/>
      <c r="N51" s="302"/>
      <c r="O51" s="303"/>
      <c r="P51" s="11" t="e">
        <f>SUM(P46:P50)</f>
        <v>#REF!</v>
      </c>
    </row>
    <row r="52" spans="1:30" ht="15.75" thickBot="1" x14ac:dyDescent="0.3">
      <c r="A52" s="101"/>
      <c r="B52" s="101"/>
      <c r="C52" s="101"/>
      <c r="D52" s="101"/>
      <c r="E52" s="101"/>
      <c r="F52" s="101"/>
      <c r="G52" s="101"/>
      <c r="H52" s="101"/>
      <c r="I52" s="101"/>
      <c r="J52" s="101"/>
      <c r="K52" s="101"/>
      <c r="L52" s="101"/>
      <c r="M52" s="101"/>
      <c r="N52" s="101"/>
      <c r="O52" s="101"/>
      <c r="P52" s="101"/>
    </row>
    <row r="53" spans="1:30" ht="15.75" thickBot="1" x14ac:dyDescent="0.3">
      <c r="A53" s="7"/>
      <c r="B53" s="7"/>
      <c r="C53" s="7"/>
      <c r="D53" s="7"/>
      <c r="E53" s="7"/>
      <c r="F53" s="7"/>
      <c r="G53" s="7"/>
      <c r="H53" s="7"/>
      <c r="I53" s="7"/>
      <c r="J53" s="7"/>
      <c r="K53" s="7"/>
      <c r="L53" s="7"/>
      <c r="M53" s="7"/>
      <c r="N53" s="7"/>
      <c r="O53" s="7"/>
      <c r="P53" s="7"/>
    </row>
    <row r="54" spans="1:30" ht="33" customHeight="1" x14ac:dyDescent="0.25">
      <c r="A54" s="330" t="s">
        <v>471</v>
      </c>
      <c r="B54" s="7"/>
      <c r="C54" s="306" t="s">
        <v>475</v>
      </c>
      <c r="D54" s="306"/>
      <c r="E54" s="306"/>
      <c r="F54" s="306"/>
      <c r="G54" s="306"/>
      <c r="H54" s="306"/>
      <c r="I54" s="306"/>
      <c r="J54" s="306"/>
      <c r="K54" s="7"/>
      <c r="L54" s="7"/>
      <c r="M54" s="7"/>
      <c r="N54" s="7"/>
      <c r="O54" s="7"/>
      <c r="P54" s="7"/>
      <c r="Z54" s="7"/>
      <c r="AA54" s="7"/>
      <c r="AB54" s="7"/>
      <c r="AC54" s="7"/>
      <c r="AD54" s="7"/>
    </row>
    <row r="55" spans="1:30" ht="172.5" customHeight="1" x14ac:dyDescent="0.25">
      <c r="A55" s="331"/>
      <c r="B55" s="7"/>
      <c r="C55" s="298"/>
      <c r="D55" s="298"/>
      <c r="E55" s="298"/>
      <c r="F55" s="298"/>
      <c r="G55" s="298"/>
      <c r="H55" s="298"/>
      <c r="I55" s="298"/>
      <c r="J55" s="298"/>
      <c r="K55" s="7"/>
      <c r="L55" s="7"/>
      <c r="M55" s="7"/>
      <c r="N55" s="7"/>
      <c r="O55" s="7"/>
      <c r="P55" s="7"/>
    </row>
    <row r="56" spans="1:30" ht="36" customHeight="1" x14ac:dyDescent="0.25">
      <c r="A56" s="331"/>
      <c r="B56" s="7"/>
      <c r="C56" s="281" t="s">
        <v>476</v>
      </c>
      <c r="D56" s="282"/>
      <c r="E56" s="282"/>
      <c r="F56" s="282"/>
      <c r="G56" s="283"/>
      <c r="H56" s="281" t="s">
        <v>477</v>
      </c>
      <c r="I56" s="283"/>
      <c r="J56" s="77" t="s">
        <v>478</v>
      </c>
      <c r="K56" s="7"/>
      <c r="L56" s="7"/>
      <c r="M56" s="7"/>
      <c r="N56" s="7"/>
      <c r="O56" s="7"/>
      <c r="P56" s="7"/>
    </row>
    <row r="57" spans="1:30" ht="15" customHeight="1" x14ac:dyDescent="0.25">
      <c r="A57" s="331"/>
      <c r="B57" s="7"/>
      <c r="C57" s="307" t="s">
        <v>46</v>
      </c>
      <c r="D57" s="308"/>
      <c r="E57" s="309" t="s">
        <v>479</v>
      </c>
      <c r="F57" s="310"/>
      <c r="G57" s="311"/>
      <c r="H57" s="312">
        <v>1.2</v>
      </c>
      <c r="I57" s="313"/>
      <c r="J57" s="10" t="e">
        <f>COUNTIF('Matriz de Riesgos Integrada'!#REF!,' Gráficas'!C57)</f>
        <v>#REF!</v>
      </c>
      <c r="K57" s="7"/>
      <c r="L57" s="7"/>
      <c r="M57" s="7"/>
      <c r="N57" s="7"/>
      <c r="O57" s="7"/>
      <c r="P57" s="7"/>
    </row>
    <row r="58" spans="1:30" ht="15" customHeight="1" x14ac:dyDescent="0.25">
      <c r="A58" s="331"/>
      <c r="B58" s="7"/>
      <c r="C58" s="314" t="s">
        <v>49</v>
      </c>
      <c r="D58" s="315"/>
      <c r="E58" s="316" t="s">
        <v>480</v>
      </c>
      <c r="F58" s="317"/>
      <c r="G58" s="318"/>
      <c r="H58" s="312">
        <v>3.4</v>
      </c>
      <c r="I58" s="313"/>
      <c r="J58" s="10" t="e">
        <f>COUNTIF('Matriz de Riesgos Integrada'!#REF!,' Gráficas'!C58)</f>
        <v>#REF!</v>
      </c>
      <c r="K58" s="7"/>
      <c r="L58" s="7"/>
      <c r="M58" s="7"/>
      <c r="N58" s="7"/>
      <c r="O58" s="7"/>
      <c r="P58" s="7"/>
    </row>
    <row r="59" spans="1:30" ht="15" customHeight="1" x14ac:dyDescent="0.25">
      <c r="A59" s="331"/>
      <c r="B59" s="7"/>
      <c r="C59" s="319" t="s">
        <v>51</v>
      </c>
      <c r="D59" s="320"/>
      <c r="E59" s="321" t="s">
        <v>481</v>
      </c>
      <c r="F59" s="322"/>
      <c r="G59" s="323"/>
      <c r="H59" s="312">
        <v>6.9</v>
      </c>
      <c r="I59" s="313"/>
      <c r="J59" s="10" t="e">
        <f>COUNTIF('Matriz de Riesgos Integrada'!#REF!,' Gráficas'!C59)</f>
        <v>#REF!</v>
      </c>
      <c r="K59" s="7"/>
      <c r="L59" s="7"/>
      <c r="M59" s="7"/>
      <c r="N59" s="7"/>
      <c r="O59" s="7"/>
      <c r="P59" s="7"/>
    </row>
    <row r="60" spans="1:30" ht="15" customHeight="1" x14ac:dyDescent="0.25">
      <c r="A60" s="331"/>
      <c r="B60" s="7"/>
      <c r="C60" s="332" t="s">
        <v>54</v>
      </c>
      <c r="D60" s="333"/>
      <c r="E60" s="334" t="s">
        <v>482</v>
      </c>
      <c r="F60" s="335"/>
      <c r="G60" s="336"/>
      <c r="H60" s="312">
        <v>12.16</v>
      </c>
      <c r="I60" s="313"/>
      <c r="J60" s="10" t="e">
        <f>COUNTIF('Matriz de Riesgos Integrada'!#REF!,' Gráficas'!C60)</f>
        <v>#REF!</v>
      </c>
      <c r="K60" s="7"/>
      <c r="L60" s="7"/>
      <c r="M60" s="7"/>
      <c r="N60" s="7"/>
      <c r="O60" s="7"/>
      <c r="P60" s="7"/>
    </row>
    <row r="61" spans="1:30" ht="15" customHeight="1" x14ac:dyDescent="0.25">
      <c r="A61" s="331"/>
      <c r="B61"/>
      <c r="C61" s="299" t="s">
        <v>483</v>
      </c>
      <c r="D61" s="300"/>
      <c r="E61" s="300"/>
      <c r="F61" s="300"/>
      <c r="G61" s="300"/>
      <c r="H61" s="300"/>
      <c r="I61" s="301"/>
      <c r="J61" s="11" t="e">
        <f>SUM(J57:J60)</f>
        <v>#REF!</v>
      </c>
      <c r="K61" s="7"/>
      <c r="L61" s="7"/>
      <c r="M61" s="7"/>
      <c r="N61" s="7"/>
      <c r="O61" s="7"/>
      <c r="P61" s="7"/>
    </row>
    <row r="62" spans="1:30" ht="15" customHeight="1" x14ac:dyDescent="0.25">
      <c r="A62" s="331"/>
      <c r="B62" s="7"/>
      <c r="C62" s="7"/>
      <c r="D62" s="7"/>
      <c r="E62" s="7"/>
      <c r="F62" s="7"/>
      <c r="G62" s="7"/>
      <c r="H62" s="7"/>
      <c r="I62" s="7"/>
      <c r="J62" s="7"/>
      <c r="K62" s="7"/>
      <c r="L62" s="7"/>
      <c r="M62" s="7"/>
      <c r="N62" s="7"/>
      <c r="O62" s="7"/>
      <c r="P62" s="7"/>
    </row>
    <row r="63" spans="1:30" ht="20.100000000000001" customHeight="1" x14ac:dyDescent="0.25">
      <c r="A63" s="331"/>
      <c r="B63" s="7"/>
      <c r="C63" s="7"/>
      <c r="D63" s="7"/>
      <c r="E63" s="7"/>
      <c r="F63" s="7"/>
      <c r="G63" s="7"/>
      <c r="H63" s="7"/>
      <c r="I63" s="7"/>
      <c r="J63" s="7"/>
      <c r="K63" s="7"/>
      <c r="L63" s="7"/>
      <c r="M63" s="7"/>
      <c r="N63" s="7"/>
      <c r="O63" s="7"/>
      <c r="P63" s="7"/>
    </row>
    <row r="64" spans="1:30" ht="20.100000000000001" customHeight="1" x14ac:dyDescent="0.25">
      <c r="A64" s="331"/>
      <c r="B64" s="7"/>
      <c r="C64" s="286" t="s">
        <v>484</v>
      </c>
      <c r="D64" s="286"/>
      <c r="E64" s="286"/>
      <c r="F64" s="286"/>
      <c r="G64" s="286"/>
      <c r="H64" s="286"/>
      <c r="I64" s="286"/>
      <c r="J64" s="286"/>
      <c r="K64" s="286"/>
      <c r="L64" s="286"/>
      <c r="M64" s="286"/>
      <c r="N64" s="286"/>
      <c r="O64" s="286"/>
      <c r="P64" s="7"/>
    </row>
    <row r="65" spans="1:30" ht="20.100000000000001" customHeight="1" x14ac:dyDescent="0.25">
      <c r="A65" s="331"/>
      <c r="B65" s="7"/>
      <c r="C65" s="7"/>
      <c r="D65" s="7"/>
      <c r="E65" s="7"/>
      <c r="F65" s="7"/>
      <c r="G65" s="7"/>
      <c r="H65" s="7"/>
      <c r="I65" s="7"/>
      <c r="J65" s="7"/>
      <c r="K65" s="7"/>
      <c r="L65" s="7"/>
      <c r="M65" s="7"/>
      <c r="N65" s="7"/>
      <c r="O65" s="7"/>
      <c r="P65" s="7"/>
    </row>
    <row r="66" spans="1:30" ht="20.100000000000001" customHeight="1" x14ac:dyDescent="0.25">
      <c r="A66" s="331"/>
      <c r="B66" s="7"/>
      <c r="C66" s="281" t="s">
        <v>23</v>
      </c>
      <c r="D66" s="282"/>
      <c r="E66" s="282"/>
      <c r="F66" s="282"/>
      <c r="G66" s="282"/>
      <c r="H66" s="282"/>
      <c r="I66" s="282"/>
      <c r="J66" s="282"/>
      <c r="K66" s="282"/>
      <c r="L66" s="282"/>
      <c r="M66" s="282"/>
      <c r="N66" s="283"/>
      <c r="O66" s="287" t="s">
        <v>485</v>
      </c>
      <c r="P66" s="7"/>
    </row>
    <row r="67" spans="1:30" ht="21" customHeight="1" x14ac:dyDescent="0.25">
      <c r="A67" s="331"/>
      <c r="B67" s="7"/>
      <c r="C67" s="346" t="s">
        <v>25</v>
      </c>
      <c r="D67" s="276"/>
      <c r="E67" s="277"/>
      <c r="F67" s="50" t="str">
        <f>'Escalas de Valoración'!E46</f>
        <v>INSIGNIFICANTE</v>
      </c>
      <c r="G67" s="281" t="str">
        <f>'Escalas de Valoración'!F46</f>
        <v>MODERADO</v>
      </c>
      <c r="H67" s="283"/>
      <c r="I67" s="281" t="str">
        <f>'Escalas de Valoración'!G46</f>
        <v>DAÑINO</v>
      </c>
      <c r="J67" s="282"/>
      <c r="K67" s="282"/>
      <c r="L67" s="283"/>
      <c r="M67" s="281" t="str">
        <f>'Escalas de Valoración'!H46</f>
        <v>EXTREMA</v>
      </c>
      <c r="N67" s="283"/>
      <c r="O67" s="288"/>
      <c r="P67" s="7"/>
    </row>
    <row r="68" spans="1:30" ht="15" customHeight="1" x14ac:dyDescent="0.25">
      <c r="A68" s="331"/>
      <c r="B68" s="7"/>
      <c r="C68" s="347"/>
      <c r="D68" s="278"/>
      <c r="E68" s="279"/>
      <c r="F68" s="75">
        <v>1</v>
      </c>
      <c r="G68" s="281">
        <v>2</v>
      </c>
      <c r="H68" s="283"/>
      <c r="I68" s="281">
        <v>3</v>
      </c>
      <c r="J68" s="282"/>
      <c r="K68" s="282"/>
      <c r="L68" s="283"/>
      <c r="M68" s="281">
        <v>4</v>
      </c>
      <c r="N68" s="283"/>
      <c r="O68" s="289"/>
      <c r="P68" s="7"/>
    </row>
    <row r="69" spans="1:30" ht="26.25" customHeight="1" x14ac:dyDescent="0.25">
      <c r="A69" s="331"/>
      <c r="B69" s="7"/>
      <c r="C69" s="339" t="s">
        <v>33</v>
      </c>
      <c r="D69" s="51" t="str">
        <f>'Escalas de Valoración'!C48</f>
        <v>MUY ALTA</v>
      </c>
      <c r="E69" s="75">
        <v>1</v>
      </c>
      <c r="F69" s="83" t="s">
        <v>494</v>
      </c>
      <c r="G69" s="292" t="e">
        <f>J57/J61</f>
        <v>#REF!</v>
      </c>
      <c r="H69" s="292"/>
      <c r="I69" s="81"/>
      <c r="J69" s="87" t="s">
        <v>495</v>
      </c>
      <c r="K69" s="81" t="e">
        <f>J58/J61</f>
        <v>#REF!</v>
      </c>
      <c r="L69" s="81"/>
      <c r="M69" s="13"/>
      <c r="N69" s="90"/>
      <c r="O69" s="19" t="e">
        <f>+'Lista Desplegable'!Q37</f>
        <v>#REF!</v>
      </c>
      <c r="P69" s="7"/>
    </row>
    <row r="70" spans="1:30" ht="25.5" customHeight="1" x14ac:dyDescent="0.25">
      <c r="A70" s="331"/>
      <c r="B70" s="7"/>
      <c r="C70" s="340"/>
      <c r="D70" s="51" t="str">
        <f>'Escalas de Valoración'!C49</f>
        <v>ALTA</v>
      </c>
      <c r="E70" s="75">
        <v>2</v>
      </c>
      <c r="F70" s="18"/>
      <c r="G70" s="273"/>
      <c r="H70" s="273"/>
      <c r="I70" s="76"/>
      <c r="J70" s="76"/>
      <c r="K70" s="76"/>
      <c r="L70" s="76"/>
      <c r="M70" s="76"/>
      <c r="N70" s="15"/>
      <c r="O70" s="19" t="e">
        <f>+'Lista Desplegable'!Q38</f>
        <v>#REF!</v>
      </c>
      <c r="P70" s="7"/>
    </row>
    <row r="71" spans="1:30" ht="27.75" customHeight="1" x14ac:dyDescent="0.25">
      <c r="A71" s="331"/>
      <c r="B71" s="7"/>
      <c r="C71" s="340"/>
      <c r="D71" s="51" t="str">
        <f>'Escalas de Valoración'!C50</f>
        <v>MEDIA</v>
      </c>
      <c r="E71" s="75">
        <v>3</v>
      </c>
      <c r="F71" s="52"/>
      <c r="G71" s="274"/>
      <c r="H71" s="274"/>
      <c r="I71" s="24"/>
      <c r="J71" s="85" t="s">
        <v>496</v>
      </c>
      <c r="K71" s="348" t="e">
        <f>J59/J61</f>
        <v>#REF!</v>
      </c>
      <c r="L71" s="348"/>
      <c r="M71" s="84"/>
      <c r="N71" s="91"/>
      <c r="O71" s="19" t="e">
        <f>+'Lista Desplegable'!Q39</f>
        <v>#REF!</v>
      </c>
      <c r="P71" s="7"/>
    </row>
    <row r="72" spans="1:30" ht="25.5" customHeight="1" x14ac:dyDescent="0.25">
      <c r="A72" s="331"/>
      <c r="B72" s="7"/>
      <c r="C72" s="340"/>
      <c r="D72" s="51" t="str">
        <f>'Escalas de Valoración'!C51</f>
        <v xml:space="preserve">BAJA </v>
      </c>
      <c r="E72" s="75">
        <v>4</v>
      </c>
      <c r="F72" s="52"/>
      <c r="G72" s="274"/>
      <c r="H72" s="274"/>
      <c r="I72" s="12"/>
      <c r="J72" s="12"/>
      <c r="K72" s="337" t="s">
        <v>497</v>
      </c>
      <c r="L72" s="337"/>
      <c r="M72" s="86" t="e">
        <f>J60/J61</f>
        <v>#REF!</v>
      </c>
      <c r="N72" s="92"/>
      <c r="O72" s="19" t="e">
        <f>+'Lista Desplegable'!Q40</f>
        <v>#REF!</v>
      </c>
      <c r="P72" s="7"/>
    </row>
    <row r="73" spans="1:30" ht="15" customHeight="1" x14ac:dyDescent="0.25">
      <c r="A73" s="331"/>
      <c r="B73" s="7"/>
      <c r="C73" s="338" t="s">
        <v>483</v>
      </c>
      <c r="D73" s="302"/>
      <c r="E73" s="302"/>
      <c r="F73" s="302"/>
      <c r="G73" s="302"/>
      <c r="H73" s="302"/>
      <c r="I73" s="302"/>
      <c r="J73" s="302"/>
      <c r="K73" s="302"/>
      <c r="L73" s="302"/>
      <c r="M73" s="302"/>
      <c r="N73" s="303"/>
      <c r="O73" s="11" t="e">
        <f>SUM(O69:O72)</f>
        <v>#REF!</v>
      </c>
      <c r="P73" s="7"/>
    </row>
    <row r="74" spans="1:30" ht="15.75" thickBot="1" x14ac:dyDescent="0.3">
      <c r="A74" s="101"/>
      <c r="B74" s="101"/>
      <c r="C74" s="101"/>
      <c r="D74" s="101"/>
      <c r="E74" s="101"/>
      <c r="F74" s="101"/>
      <c r="G74" s="101"/>
      <c r="H74" s="101"/>
      <c r="I74" s="101"/>
      <c r="J74" s="101"/>
      <c r="K74" s="101"/>
      <c r="L74" s="101"/>
      <c r="M74" s="101"/>
      <c r="N74" s="101"/>
      <c r="O74" s="101"/>
      <c r="P74" s="101"/>
    </row>
    <row r="75" spans="1:30" ht="15.75" thickBot="1" x14ac:dyDescent="0.3">
      <c r="A75" s="7"/>
      <c r="B75" s="7"/>
      <c r="C75" s="7"/>
      <c r="D75" s="7"/>
      <c r="E75" s="7"/>
      <c r="F75" s="7"/>
      <c r="G75" s="7"/>
      <c r="H75" s="7"/>
      <c r="I75" s="7"/>
      <c r="J75" s="7"/>
      <c r="K75" s="7"/>
      <c r="L75" s="7"/>
      <c r="M75" s="7"/>
      <c r="N75" s="7"/>
      <c r="O75" s="7"/>
      <c r="P75" s="7"/>
    </row>
    <row r="76" spans="1:30" ht="33" customHeight="1" x14ac:dyDescent="0.25">
      <c r="A76" s="305" t="s">
        <v>498</v>
      </c>
      <c r="B76" s="7"/>
      <c r="C76" s="306" t="s">
        <v>475</v>
      </c>
      <c r="D76" s="306"/>
      <c r="E76" s="306"/>
      <c r="F76" s="306"/>
      <c r="G76" s="306"/>
      <c r="H76" s="306"/>
      <c r="I76" s="306"/>
      <c r="J76" s="306"/>
      <c r="K76" s="7"/>
      <c r="L76" s="7"/>
      <c r="M76" s="7"/>
      <c r="N76" s="7"/>
      <c r="O76" s="7"/>
      <c r="P76" s="7"/>
      <c r="Z76" s="7"/>
      <c r="AA76" s="7"/>
      <c r="AB76" s="7"/>
      <c r="AC76" s="7"/>
      <c r="AD76" s="7"/>
    </row>
    <row r="77" spans="1:30" ht="174" customHeight="1" x14ac:dyDescent="0.25">
      <c r="A77" s="304"/>
      <c r="B77" s="7"/>
      <c r="C77" s="298"/>
      <c r="D77" s="298"/>
      <c r="E77" s="298"/>
      <c r="F77" s="298"/>
      <c r="G77" s="298"/>
      <c r="H77" s="298"/>
      <c r="I77" s="298"/>
      <c r="J77" s="298"/>
      <c r="K77" s="7"/>
      <c r="L77" s="7"/>
      <c r="M77" s="7"/>
      <c r="N77" s="7"/>
      <c r="O77" s="7"/>
      <c r="P77" s="7"/>
    </row>
    <row r="78" spans="1:30" ht="36" customHeight="1" x14ac:dyDescent="0.25">
      <c r="A78" s="304"/>
      <c r="B78" s="7"/>
      <c r="C78" s="281" t="s">
        <v>476</v>
      </c>
      <c r="D78" s="282"/>
      <c r="E78" s="282"/>
      <c r="F78" s="282"/>
      <c r="G78" s="283"/>
      <c r="H78" s="281" t="s">
        <v>499</v>
      </c>
      <c r="I78" s="283"/>
      <c r="J78" s="77" t="s">
        <v>478</v>
      </c>
      <c r="K78" s="7"/>
      <c r="L78" s="7"/>
      <c r="M78" s="7"/>
      <c r="N78" s="7"/>
      <c r="O78" s="7"/>
      <c r="P78" s="7"/>
    </row>
    <row r="79" spans="1:30" ht="15" customHeight="1" x14ac:dyDescent="0.25">
      <c r="A79" s="304"/>
      <c r="B79" s="7"/>
      <c r="C79" s="307" t="s">
        <v>35</v>
      </c>
      <c r="D79" s="308"/>
      <c r="E79" s="309" t="s">
        <v>479</v>
      </c>
      <c r="F79" s="310"/>
      <c r="G79" s="311"/>
      <c r="H79" s="351">
        <f>J79/J83</f>
        <v>0</v>
      </c>
      <c r="I79" s="352"/>
      <c r="J79" s="10">
        <f>COUNTIF('Matriz de Riesgos Integrada'!$O$37:$O$44,' Gráficas'!C79)</f>
        <v>0</v>
      </c>
      <c r="K79" s="7"/>
      <c r="L79" s="7"/>
      <c r="M79" s="7"/>
      <c r="N79" s="7"/>
      <c r="O79" s="7"/>
      <c r="P79" s="7"/>
    </row>
    <row r="80" spans="1:30" ht="15" customHeight="1" x14ac:dyDescent="0.25">
      <c r="A80" s="304"/>
      <c r="B80" s="7"/>
      <c r="C80" s="314" t="s">
        <v>36</v>
      </c>
      <c r="D80" s="315"/>
      <c r="E80" s="316" t="s">
        <v>480</v>
      </c>
      <c r="F80" s="317"/>
      <c r="G80" s="318"/>
      <c r="H80" s="353">
        <f>J80/J83</f>
        <v>0</v>
      </c>
      <c r="I80" s="354"/>
      <c r="J80" s="10">
        <f>COUNTIF('Matriz de Riesgos Integrada'!$O$37:$O$44,' Gráficas'!C80)</f>
        <v>0</v>
      </c>
      <c r="K80" s="7"/>
      <c r="L80" s="7"/>
      <c r="M80" s="7"/>
      <c r="N80" s="7"/>
      <c r="O80" s="7"/>
      <c r="P80" s="7"/>
    </row>
    <row r="81" spans="1:16" ht="15" customHeight="1" x14ac:dyDescent="0.25">
      <c r="A81" s="304"/>
      <c r="B81" s="7"/>
      <c r="C81" s="319" t="s">
        <v>39</v>
      </c>
      <c r="D81" s="320"/>
      <c r="E81" s="321" t="s">
        <v>481</v>
      </c>
      <c r="F81" s="322"/>
      <c r="G81" s="323"/>
      <c r="H81" s="355">
        <f>J81/J83</f>
        <v>0.75</v>
      </c>
      <c r="I81" s="356"/>
      <c r="J81" s="10">
        <f>COUNTIF('Matriz de Riesgos Integrada'!$O$37:$O$44,' Gráficas'!C81)</f>
        <v>6</v>
      </c>
      <c r="K81" s="7"/>
      <c r="L81" s="7"/>
      <c r="M81" s="7"/>
      <c r="N81" s="7"/>
      <c r="O81" s="7"/>
      <c r="P81" s="7"/>
    </row>
    <row r="82" spans="1:16" ht="15" customHeight="1" x14ac:dyDescent="0.25">
      <c r="A82" s="304"/>
      <c r="B82" s="7"/>
      <c r="C82" s="332" t="s">
        <v>40</v>
      </c>
      <c r="D82" s="333"/>
      <c r="E82" s="334" t="s">
        <v>482</v>
      </c>
      <c r="F82" s="335"/>
      <c r="G82" s="336"/>
      <c r="H82" s="349">
        <f>J82/J83</f>
        <v>0.25</v>
      </c>
      <c r="I82" s="350"/>
      <c r="J82" s="10">
        <f>COUNTIF('Matriz de Riesgos Integrada'!$O$37:$O$44,' Gráficas'!C82)</f>
        <v>2</v>
      </c>
      <c r="K82" s="7"/>
      <c r="L82" s="7"/>
      <c r="M82" s="7"/>
      <c r="N82" s="7"/>
      <c r="O82" s="7"/>
      <c r="P82" s="7"/>
    </row>
    <row r="83" spans="1:16" ht="15" customHeight="1" x14ac:dyDescent="0.25">
      <c r="A83" s="304"/>
      <c r="B83"/>
      <c r="C83" s="299" t="s">
        <v>483</v>
      </c>
      <c r="D83" s="300"/>
      <c r="E83" s="300"/>
      <c r="F83" s="300"/>
      <c r="G83" s="300"/>
      <c r="H83" s="300"/>
      <c r="I83" s="301"/>
      <c r="J83" s="11">
        <f>SUM(J79:J82)</f>
        <v>8</v>
      </c>
      <c r="K83" s="7"/>
      <c r="L83" s="7"/>
      <c r="M83" s="7"/>
      <c r="N83" s="7"/>
      <c r="O83" s="7"/>
      <c r="P83" s="7"/>
    </row>
    <row r="84" spans="1:16" ht="15" customHeight="1" x14ac:dyDescent="0.25">
      <c r="A84" s="304"/>
      <c r="B84" s="7"/>
      <c r="C84" s="7"/>
      <c r="D84" s="7"/>
      <c r="E84" s="7"/>
      <c r="F84" s="7"/>
      <c r="G84" s="7"/>
      <c r="H84" s="7"/>
      <c r="I84" s="7"/>
      <c r="J84" s="7"/>
      <c r="K84" s="7"/>
      <c r="L84" s="7"/>
      <c r="M84" s="7"/>
      <c r="N84" s="7"/>
      <c r="O84" s="7"/>
      <c r="P84" s="7"/>
    </row>
    <row r="85" spans="1:16" ht="20.100000000000001" customHeight="1" x14ac:dyDescent="0.25">
      <c r="A85" s="304"/>
      <c r="B85" s="7"/>
      <c r="C85" s="7"/>
      <c r="D85" s="7"/>
      <c r="E85" s="7"/>
      <c r="F85" s="7"/>
      <c r="G85" s="7"/>
      <c r="H85" s="7"/>
      <c r="I85" s="7"/>
      <c r="J85" s="7"/>
      <c r="K85" s="7"/>
      <c r="L85" s="7"/>
      <c r="M85" s="7"/>
      <c r="N85" s="7"/>
      <c r="O85" s="7"/>
      <c r="P85" s="7"/>
    </row>
    <row r="86" spans="1:16" ht="20.100000000000001" customHeight="1" x14ac:dyDescent="0.25">
      <c r="A86" s="304"/>
      <c r="B86" s="7"/>
      <c r="C86" s="286" t="s">
        <v>484</v>
      </c>
      <c r="D86" s="286"/>
      <c r="E86" s="286"/>
      <c r="F86" s="286"/>
      <c r="G86" s="286"/>
      <c r="H86" s="286"/>
      <c r="I86" s="286"/>
      <c r="J86" s="286"/>
      <c r="K86" s="286"/>
      <c r="L86" s="286"/>
      <c r="M86" s="286"/>
      <c r="N86" s="7"/>
      <c r="O86" s="7"/>
      <c r="P86" s="7"/>
    </row>
    <row r="87" spans="1:16" ht="20.100000000000001" customHeight="1" x14ac:dyDescent="0.25">
      <c r="A87" s="304"/>
      <c r="B87" s="7"/>
      <c r="C87" s="7"/>
      <c r="D87" s="7"/>
      <c r="E87" s="7"/>
      <c r="F87" s="7"/>
      <c r="G87" s="7"/>
      <c r="H87" s="7"/>
      <c r="I87" s="7"/>
      <c r="J87" s="7"/>
      <c r="K87" s="7"/>
      <c r="L87" s="7"/>
      <c r="M87" s="7"/>
      <c r="N87" s="7"/>
      <c r="O87" s="7"/>
      <c r="P87" s="7"/>
    </row>
    <row r="88" spans="1:16" ht="26.25" customHeight="1" x14ac:dyDescent="0.25">
      <c r="A88" s="304"/>
      <c r="B88" s="89"/>
      <c r="C88" s="281" t="s">
        <v>23</v>
      </c>
      <c r="D88" s="282"/>
      <c r="E88" s="282"/>
      <c r="F88" s="282"/>
      <c r="G88" s="282"/>
      <c r="H88" s="282"/>
      <c r="I88" s="282"/>
      <c r="J88" s="282"/>
      <c r="K88" s="282"/>
      <c r="L88" s="283"/>
      <c r="M88" s="287" t="s">
        <v>485</v>
      </c>
      <c r="N88" s="7"/>
      <c r="O88" s="7"/>
      <c r="P88" s="7"/>
    </row>
    <row r="89" spans="1:16" ht="21" customHeight="1" x14ac:dyDescent="0.25">
      <c r="A89" s="304"/>
      <c r="B89" s="89"/>
      <c r="C89" s="276" t="s">
        <v>25</v>
      </c>
      <c r="D89" s="276"/>
      <c r="E89" s="277"/>
      <c r="F89" s="75" t="str">
        <f>'Escalas de Valoración'!E61</f>
        <v>MODERADO</v>
      </c>
      <c r="G89" s="281" t="str">
        <f>'Escalas de Valoración'!F61</f>
        <v>MAYOR</v>
      </c>
      <c r="H89" s="283"/>
      <c r="I89" s="281" t="str">
        <f>'Escalas de Valoración'!G61</f>
        <v>CATASTROFICO</v>
      </c>
      <c r="J89" s="282"/>
      <c r="K89" s="282"/>
      <c r="L89" s="283"/>
      <c r="M89" s="288"/>
      <c r="N89" s="7"/>
      <c r="O89" s="7"/>
      <c r="P89" s="7"/>
    </row>
    <row r="90" spans="1:16" ht="15" customHeight="1" x14ac:dyDescent="0.25">
      <c r="A90" s="304"/>
      <c r="B90" s="89"/>
      <c r="C90" s="278"/>
      <c r="D90" s="278"/>
      <c r="E90" s="279"/>
      <c r="F90" s="75">
        <v>3</v>
      </c>
      <c r="G90" s="281">
        <v>4</v>
      </c>
      <c r="H90" s="283"/>
      <c r="I90" s="281">
        <v>5</v>
      </c>
      <c r="J90" s="282"/>
      <c r="K90" s="282"/>
      <c r="L90" s="283"/>
      <c r="M90" s="289"/>
      <c r="N90" s="7"/>
      <c r="O90" s="7"/>
      <c r="P90" s="7"/>
    </row>
    <row r="91" spans="1:16" ht="19.5" customHeight="1" x14ac:dyDescent="0.25">
      <c r="A91" s="304"/>
      <c r="B91" s="89"/>
      <c r="C91" s="277" t="s">
        <v>33</v>
      </c>
      <c r="D91" s="51" t="str">
        <f>'Escalas de Valoración'!C63</f>
        <v>RARA VEZ</v>
      </c>
      <c r="E91" s="75">
        <v>1</v>
      </c>
      <c r="F91" s="83" t="s">
        <v>486</v>
      </c>
      <c r="G91" s="292">
        <f>0/M96</f>
        <v>0</v>
      </c>
      <c r="H91" s="292"/>
      <c r="I91" s="81"/>
      <c r="J91" s="87" t="s">
        <v>500</v>
      </c>
      <c r="K91" s="81">
        <f>M91/M96</f>
        <v>0</v>
      </c>
      <c r="L91" s="81"/>
      <c r="M91" s="10">
        <f>+'Lista Desplegable'!T38</f>
        <v>0</v>
      </c>
      <c r="N91" s="7"/>
      <c r="O91" s="7"/>
      <c r="P91" s="7"/>
    </row>
    <row r="92" spans="1:16" ht="19.5" customHeight="1" x14ac:dyDescent="0.25">
      <c r="A92" s="304"/>
      <c r="B92" s="89"/>
      <c r="C92" s="284"/>
      <c r="D92" s="51" t="str">
        <f>'Escalas de Valoración'!C64</f>
        <v>IMPROBABLE</v>
      </c>
      <c r="E92" s="75">
        <v>2</v>
      </c>
      <c r="F92" s="18"/>
      <c r="G92" s="273"/>
      <c r="H92" s="273"/>
      <c r="I92" s="357" t="s">
        <v>501</v>
      </c>
      <c r="J92" s="357"/>
      <c r="K92" s="358">
        <f>M92/M96</f>
        <v>1</v>
      </c>
      <c r="L92" s="358"/>
      <c r="M92" s="10">
        <f>+'Lista Desplegable'!T39</f>
        <v>8</v>
      </c>
      <c r="N92" s="7"/>
      <c r="O92" s="7"/>
      <c r="P92" s="7"/>
    </row>
    <row r="93" spans="1:16" ht="15" customHeight="1" x14ac:dyDescent="0.25">
      <c r="A93" s="304"/>
      <c r="B93" s="89"/>
      <c r="C93" s="284"/>
      <c r="D93" s="51" t="str">
        <f>'Escalas de Valoración'!C65</f>
        <v>POSIBLE</v>
      </c>
      <c r="E93" s="75">
        <v>3</v>
      </c>
      <c r="F93" s="18"/>
      <c r="G93" s="274"/>
      <c r="H93" s="274"/>
      <c r="I93" s="93"/>
      <c r="J93" s="94"/>
      <c r="K93" s="359"/>
      <c r="L93" s="359"/>
      <c r="M93" s="341">
        <f>+'Lista Desplegable'!T40</f>
        <v>0</v>
      </c>
      <c r="N93" s="7"/>
      <c r="O93" s="7"/>
      <c r="P93" s="7"/>
    </row>
    <row r="94" spans="1:16" ht="15" customHeight="1" x14ac:dyDescent="0.25">
      <c r="A94" s="304"/>
      <c r="B94" s="89"/>
      <c r="C94" s="284"/>
      <c r="D94" s="51" t="str">
        <f>'Escalas de Valoración'!C66</f>
        <v>PROBABLE</v>
      </c>
      <c r="E94" s="75">
        <v>4</v>
      </c>
      <c r="F94" s="52"/>
      <c r="G94" s="274"/>
      <c r="H94" s="274"/>
      <c r="I94" s="12"/>
      <c r="J94" s="95" t="s">
        <v>502</v>
      </c>
      <c r="K94" s="86">
        <f>M93/M96</f>
        <v>0</v>
      </c>
      <c r="L94" s="12"/>
      <c r="M94" s="360"/>
      <c r="N94" s="7"/>
      <c r="O94" s="7"/>
      <c r="P94" s="7"/>
    </row>
    <row r="95" spans="1:16" ht="15" customHeight="1" x14ac:dyDescent="0.25">
      <c r="A95" s="304"/>
      <c r="B95" s="89"/>
      <c r="C95" s="279"/>
      <c r="D95" s="51" t="str">
        <f>'Escalas de Valoración'!C67</f>
        <v>CASI SEGURO</v>
      </c>
      <c r="E95" s="75">
        <v>5</v>
      </c>
      <c r="F95" s="52"/>
      <c r="G95" s="275"/>
      <c r="H95" s="275"/>
      <c r="I95" s="17"/>
      <c r="J95" s="17"/>
      <c r="K95" s="17"/>
      <c r="L95" s="17"/>
      <c r="M95" s="342"/>
      <c r="N95" s="7"/>
      <c r="O95" s="7"/>
      <c r="P95" s="7"/>
    </row>
    <row r="96" spans="1:16" ht="15" customHeight="1" x14ac:dyDescent="0.25">
      <c r="A96" s="304"/>
      <c r="B96" s="89"/>
      <c r="C96" s="338" t="s">
        <v>483</v>
      </c>
      <c r="D96" s="302"/>
      <c r="E96" s="302"/>
      <c r="F96" s="302"/>
      <c r="G96" s="302"/>
      <c r="H96" s="302"/>
      <c r="I96" s="302"/>
      <c r="J96" s="302"/>
      <c r="K96" s="302"/>
      <c r="L96" s="303"/>
      <c r="M96" s="11">
        <f>SUM(M91:M95)</f>
        <v>8</v>
      </c>
      <c r="N96" s="7"/>
      <c r="O96" s="7"/>
      <c r="P96" s="7"/>
    </row>
    <row r="120" spans="9:9" x14ac:dyDescent="0.25">
      <c r="I120" s="177" t="s">
        <v>503</v>
      </c>
    </row>
  </sheetData>
  <mergeCells count="149">
    <mergeCell ref="C86:M86"/>
    <mergeCell ref="M88:M90"/>
    <mergeCell ref="I92:J92"/>
    <mergeCell ref="K92:L92"/>
    <mergeCell ref="C88:L88"/>
    <mergeCell ref="C96:L96"/>
    <mergeCell ref="C91:C95"/>
    <mergeCell ref="G91:H91"/>
    <mergeCell ref="G92:H92"/>
    <mergeCell ref="G93:H93"/>
    <mergeCell ref="K93:L93"/>
    <mergeCell ref="G94:H94"/>
    <mergeCell ref="M93:M95"/>
    <mergeCell ref="H82:I82"/>
    <mergeCell ref="C83:I83"/>
    <mergeCell ref="C89:E90"/>
    <mergeCell ref="G89:H89"/>
    <mergeCell ref="I89:L89"/>
    <mergeCell ref="G90:H90"/>
    <mergeCell ref="I90:L90"/>
    <mergeCell ref="A76:A96"/>
    <mergeCell ref="C76:J76"/>
    <mergeCell ref="C77:J77"/>
    <mergeCell ref="C78:G78"/>
    <mergeCell ref="H78:I78"/>
    <mergeCell ref="C79:D79"/>
    <mergeCell ref="E79:G79"/>
    <mergeCell ref="H79:I79"/>
    <mergeCell ref="C80:D80"/>
    <mergeCell ref="E80:G80"/>
    <mergeCell ref="H80:I80"/>
    <mergeCell ref="C81:D81"/>
    <mergeCell ref="E81:G81"/>
    <mergeCell ref="H81:I81"/>
    <mergeCell ref="C82:D82"/>
    <mergeCell ref="E82:G82"/>
    <mergeCell ref="G95:H95"/>
    <mergeCell ref="G69:H69"/>
    <mergeCell ref="G70:H70"/>
    <mergeCell ref="G71:H71"/>
    <mergeCell ref="K71:L71"/>
    <mergeCell ref="G72:H72"/>
    <mergeCell ref="C67:E68"/>
    <mergeCell ref="G67:H67"/>
    <mergeCell ref="I67:L67"/>
    <mergeCell ref="M67:N67"/>
    <mergeCell ref="G68:H68"/>
    <mergeCell ref="I68:L68"/>
    <mergeCell ref="M68:N68"/>
    <mergeCell ref="C51:O51"/>
    <mergeCell ref="P26:P27"/>
    <mergeCell ref="P49:P50"/>
    <mergeCell ref="C46:C50"/>
    <mergeCell ref="G46:H46"/>
    <mergeCell ref="G47:H47"/>
    <mergeCell ref="G48:H48"/>
    <mergeCell ref="K48:L48"/>
    <mergeCell ref="G49:H49"/>
    <mergeCell ref="G50:H50"/>
    <mergeCell ref="C41:P41"/>
    <mergeCell ref="C43:O43"/>
    <mergeCell ref="P43:P45"/>
    <mergeCell ref="C44:E45"/>
    <mergeCell ref="G44:H44"/>
    <mergeCell ref="I44:L44"/>
    <mergeCell ref="M44:N44"/>
    <mergeCell ref="G45:H45"/>
    <mergeCell ref="I45:L45"/>
    <mergeCell ref="M45:N45"/>
    <mergeCell ref="H36:I36"/>
    <mergeCell ref="C37:D37"/>
    <mergeCell ref="E37:G37"/>
    <mergeCell ref="H37:I37"/>
    <mergeCell ref="A54:A73"/>
    <mergeCell ref="C54:J54"/>
    <mergeCell ref="C55:J55"/>
    <mergeCell ref="C56:G56"/>
    <mergeCell ref="H56:I56"/>
    <mergeCell ref="C57:D57"/>
    <mergeCell ref="E57:G57"/>
    <mergeCell ref="H57:I57"/>
    <mergeCell ref="C58:D58"/>
    <mergeCell ref="E58:G58"/>
    <mergeCell ref="H58:I58"/>
    <mergeCell ref="C59:D59"/>
    <mergeCell ref="E59:G59"/>
    <mergeCell ref="C64:O64"/>
    <mergeCell ref="H59:I59"/>
    <mergeCell ref="C60:D60"/>
    <mergeCell ref="E60:G60"/>
    <mergeCell ref="H60:I60"/>
    <mergeCell ref="C61:I61"/>
    <mergeCell ref="O66:O68"/>
    <mergeCell ref="K72:L72"/>
    <mergeCell ref="C73:N73"/>
    <mergeCell ref="C66:N66"/>
    <mergeCell ref="C69:C72"/>
    <mergeCell ref="C38:I38"/>
    <mergeCell ref="C28:O28"/>
    <mergeCell ref="A8:A28"/>
    <mergeCell ref="A31:A51"/>
    <mergeCell ref="C31:J31"/>
    <mergeCell ref="C32:J32"/>
    <mergeCell ref="C33:G33"/>
    <mergeCell ref="H33:I33"/>
    <mergeCell ref="C34:D34"/>
    <mergeCell ref="E34:G34"/>
    <mergeCell ref="H34:I34"/>
    <mergeCell ref="C35:D35"/>
    <mergeCell ref="E35:G35"/>
    <mergeCell ref="H35:I35"/>
    <mergeCell ref="C36:D36"/>
    <mergeCell ref="E36:G36"/>
    <mergeCell ref="C11:D11"/>
    <mergeCell ref="C12:D12"/>
    <mergeCell ref="C13:D13"/>
    <mergeCell ref="C14:D14"/>
    <mergeCell ref="C15:I15"/>
    <mergeCell ref="H13:I13"/>
    <mergeCell ref="H14:I14"/>
    <mergeCell ref="E13:G13"/>
    <mergeCell ref="E14:G14"/>
    <mergeCell ref="C18:P18"/>
    <mergeCell ref="P20:P22"/>
    <mergeCell ref="M22:N22"/>
    <mergeCell ref="A1:P2"/>
    <mergeCell ref="A3:P4"/>
    <mergeCell ref="G21:H21"/>
    <mergeCell ref="G22:H22"/>
    <mergeCell ref="G23:H23"/>
    <mergeCell ref="C20:O20"/>
    <mergeCell ref="H10:I10"/>
    <mergeCell ref="C10:G10"/>
    <mergeCell ref="H11:I11"/>
    <mergeCell ref="H12:I12"/>
    <mergeCell ref="E11:G11"/>
    <mergeCell ref="E12:G12"/>
    <mergeCell ref="C8:J8"/>
    <mergeCell ref="C9:J9"/>
    <mergeCell ref="M21:N21"/>
    <mergeCell ref="G24:H24"/>
    <mergeCell ref="G25:H25"/>
    <mergeCell ref="G26:H26"/>
    <mergeCell ref="G27:H27"/>
    <mergeCell ref="C21:E22"/>
    <mergeCell ref="K25:L25"/>
    <mergeCell ref="I21:L21"/>
    <mergeCell ref="C23:C27"/>
    <mergeCell ref="I22:L22"/>
  </mergeCells>
  <printOptions horizontalCentered="1"/>
  <pageMargins left="0.39370078740157483" right="0.39370078740157483" top="0.59055118110236227" bottom="0.19685039370078741" header="0.31496062992125984" footer="0.31496062992125984"/>
  <pageSetup scale="2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2"/>
  <sheetViews>
    <sheetView topLeftCell="C33" workbookViewId="0">
      <selection activeCell="D53" sqref="D53"/>
    </sheetView>
  </sheetViews>
  <sheetFormatPr baseColWidth="10" defaultColWidth="11.42578125" defaultRowHeight="15" x14ac:dyDescent="0.25"/>
  <cols>
    <col min="1" max="1" width="51.7109375" style="30" customWidth="1"/>
    <col min="2" max="2" width="54.85546875" style="30" customWidth="1"/>
    <col min="3" max="3" width="8.140625" style="30" customWidth="1"/>
    <col min="4" max="4" width="22.7109375" style="30" customWidth="1"/>
    <col min="5" max="5" width="13" style="30" customWidth="1"/>
    <col min="6" max="6" width="47.28515625" style="30" customWidth="1"/>
    <col min="7" max="7" width="5.140625" style="30" customWidth="1"/>
    <col min="8" max="8" width="34.42578125" style="30" customWidth="1"/>
    <col min="9" max="9" width="5.140625" style="30" customWidth="1"/>
    <col min="10" max="10" width="9.140625" style="30" customWidth="1"/>
    <col min="11" max="11" width="5.5703125" style="30" customWidth="1"/>
    <col min="12" max="12" width="18.5703125" style="30" customWidth="1"/>
    <col min="13" max="13" width="15.42578125" style="30" customWidth="1"/>
    <col min="14" max="14" width="18.42578125" style="30" customWidth="1"/>
    <col min="15" max="15" width="5.28515625" style="30" customWidth="1"/>
    <col min="16" max="16" width="26.42578125" style="30" customWidth="1"/>
    <col min="17" max="18" width="11.42578125" style="30"/>
    <col min="19" max="19" width="17.7109375" style="30" bestFit="1" customWidth="1"/>
    <col min="20" max="20" width="8.7109375" style="30" customWidth="1"/>
    <col min="21" max="16384" width="11.42578125" style="30"/>
  </cols>
  <sheetData>
    <row r="1" spans="1:22" s="32" customFormat="1" x14ac:dyDescent="0.25">
      <c r="A1" s="178"/>
      <c r="B1" s="178"/>
      <c r="C1" s="178"/>
      <c r="D1" s="178"/>
      <c r="E1" s="178"/>
      <c r="F1" s="178"/>
      <c r="G1" s="178"/>
      <c r="H1" s="34" t="s">
        <v>504</v>
      </c>
      <c r="I1" s="178"/>
      <c r="J1" s="34" t="s">
        <v>505</v>
      </c>
      <c r="K1" s="178"/>
      <c r="L1" s="178"/>
      <c r="M1" s="178"/>
      <c r="N1" s="178"/>
      <c r="O1" s="178"/>
      <c r="P1" s="178"/>
      <c r="Q1" s="178"/>
      <c r="R1" s="178"/>
      <c r="S1" s="178"/>
      <c r="T1" s="178"/>
      <c r="U1" s="178"/>
      <c r="V1" s="178"/>
    </row>
    <row r="2" spans="1:22" s="32" customFormat="1" ht="30" x14ac:dyDescent="0.25">
      <c r="A2" s="34" t="s">
        <v>506</v>
      </c>
      <c r="B2" s="34" t="s">
        <v>507</v>
      </c>
      <c r="C2" s="34"/>
      <c r="D2" s="34" t="s">
        <v>507</v>
      </c>
      <c r="E2" s="178"/>
      <c r="F2" s="34" t="s">
        <v>508</v>
      </c>
      <c r="G2" s="178"/>
      <c r="H2" s="179" t="s">
        <v>143</v>
      </c>
      <c r="I2" s="36"/>
      <c r="J2" s="167" t="s">
        <v>509</v>
      </c>
      <c r="K2" s="178"/>
      <c r="L2" s="34" t="s">
        <v>510</v>
      </c>
      <c r="M2" s="178"/>
      <c r="N2" s="34" t="s">
        <v>511</v>
      </c>
      <c r="O2" s="178"/>
      <c r="P2" s="34" t="s">
        <v>512</v>
      </c>
      <c r="Q2" s="178"/>
      <c r="R2" s="178"/>
      <c r="S2" s="178"/>
      <c r="T2" s="33"/>
      <c r="U2" s="361"/>
      <c r="V2" s="361"/>
    </row>
    <row r="3" spans="1:22" s="32" customFormat="1" x14ac:dyDescent="0.25">
      <c r="A3" s="167" t="s">
        <v>513</v>
      </c>
      <c r="B3" s="167" t="s">
        <v>263</v>
      </c>
      <c r="C3" s="169">
        <v>0.25</v>
      </c>
      <c r="D3" s="167" t="s">
        <v>514</v>
      </c>
      <c r="E3" s="178"/>
      <c r="F3" s="180" t="s">
        <v>515</v>
      </c>
      <c r="G3" s="178"/>
      <c r="H3" s="180" t="s">
        <v>516</v>
      </c>
      <c r="I3" s="36"/>
      <c r="J3" s="167" t="s">
        <v>517</v>
      </c>
      <c r="K3" s="178"/>
      <c r="L3" s="180" t="s">
        <v>152</v>
      </c>
      <c r="M3" s="178"/>
      <c r="N3" s="180" t="s">
        <v>518</v>
      </c>
      <c r="O3" s="36">
        <f>COUNTIF('Matriz de Riesgos Integrada'!$AD$10:$AD$446,N3)</f>
        <v>0</v>
      </c>
      <c r="P3" s="180" t="s">
        <v>519</v>
      </c>
      <c r="Q3" s="36">
        <f>COUNTIF('Matriz de Riesgos Integrada'!$AF$10:$AF$446,P3)</f>
        <v>0</v>
      </c>
      <c r="R3" s="178"/>
      <c r="S3" s="178"/>
      <c r="T3" s="178"/>
      <c r="U3" s="178"/>
      <c r="V3" s="178"/>
    </row>
    <row r="4" spans="1:22" s="32" customFormat="1" x14ac:dyDescent="0.25">
      <c r="A4" s="167" t="s">
        <v>520</v>
      </c>
      <c r="B4" s="167" t="s">
        <v>521</v>
      </c>
      <c r="C4" s="169">
        <v>0.15</v>
      </c>
      <c r="D4" s="167" t="s">
        <v>522</v>
      </c>
      <c r="E4" s="178"/>
      <c r="F4" s="180" t="s">
        <v>523</v>
      </c>
      <c r="G4" s="178"/>
      <c r="H4" s="180" t="s">
        <v>425</v>
      </c>
      <c r="I4" s="36"/>
      <c r="J4" s="178"/>
      <c r="K4" s="178"/>
      <c r="L4" s="180" t="s">
        <v>524</v>
      </c>
      <c r="M4" s="178"/>
      <c r="N4" s="180" t="s">
        <v>525</v>
      </c>
      <c r="O4" s="36">
        <f>COUNTIF('Matriz de Riesgos Integrada'!$AD$10:$AD$446,N4)</f>
        <v>0</v>
      </c>
      <c r="P4" s="180" t="s">
        <v>526</v>
      </c>
      <c r="Q4" s="36">
        <f>COUNTIF('Matriz de Riesgos Integrada'!$AF$10:$AF$446,P4)</f>
        <v>0</v>
      </c>
      <c r="R4" s="178"/>
      <c r="S4" s="178"/>
      <c r="T4" s="178"/>
      <c r="U4" s="178"/>
      <c r="V4" s="178"/>
    </row>
    <row r="5" spans="1:22" s="32" customFormat="1" x14ac:dyDescent="0.25">
      <c r="A5" s="178"/>
      <c r="B5" s="167" t="s">
        <v>527</v>
      </c>
      <c r="C5" s="169">
        <v>0.1</v>
      </c>
      <c r="D5" s="167" t="s">
        <v>528</v>
      </c>
      <c r="E5" s="178"/>
      <c r="F5" s="180" t="s">
        <v>529</v>
      </c>
      <c r="G5" s="178"/>
      <c r="H5" s="180" t="s">
        <v>530</v>
      </c>
      <c r="I5" s="36"/>
      <c r="J5" s="178"/>
      <c r="K5" s="178"/>
      <c r="L5" s="180" t="s">
        <v>226</v>
      </c>
      <c r="M5" s="178"/>
      <c r="N5" s="180" t="s">
        <v>531</v>
      </c>
      <c r="O5" s="36">
        <f>COUNTIF('Matriz de Riesgos Integrada'!$AD$10:$AD$446,N5)</f>
        <v>0</v>
      </c>
      <c r="P5" s="180" t="s">
        <v>532</v>
      </c>
      <c r="Q5" s="36">
        <f>COUNTIF('Matriz de Riesgos Integrada'!$AF$10:$AF$446,P5)</f>
        <v>0</v>
      </c>
      <c r="R5" s="178"/>
      <c r="S5" s="178"/>
      <c r="T5" s="178"/>
      <c r="U5" s="178"/>
      <c r="V5" s="178"/>
    </row>
    <row r="6" spans="1:22" s="32" customFormat="1" ht="15" customHeight="1" x14ac:dyDescent="0.25">
      <c r="A6" s="34" t="s">
        <v>33</v>
      </c>
      <c r="B6" s="178"/>
      <c r="C6" s="178"/>
      <c r="D6" s="178"/>
      <c r="E6" s="178"/>
      <c r="F6" s="180" t="s">
        <v>533</v>
      </c>
      <c r="G6" s="178"/>
      <c r="H6" s="180" t="s">
        <v>534</v>
      </c>
      <c r="I6" s="36"/>
      <c r="J6" s="178"/>
      <c r="K6" s="178"/>
      <c r="L6" s="180" t="s">
        <v>535</v>
      </c>
      <c r="M6" s="178"/>
      <c r="N6" s="180" t="s">
        <v>536</v>
      </c>
      <c r="O6" s="36">
        <f>COUNTIF('Matriz de Riesgos Integrada'!$AD$10:$AD$446,N6)</f>
        <v>0</v>
      </c>
      <c r="P6" s="180" t="s">
        <v>537</v>
      </c>
      <c r="Q6" s="36">
        <f>COUNTIF('Matriz de Riesgos Integrada'!$AF$10:$AF$446,P6)</f>
        <v>0</v>
      </c>
      <c r="R6" s="178"/>
      <c r="S6" s="178"/>
      <c r="T6" s="178"/>
      <c r="U6" s="178"/>
      <c r="V6" s="178"/>
    </row>
    <row r="7" spans="1:22" s="32" customFormat="1" ht="24" customHeight="1" x14ac:dyDescent="0.25">
      <c r="A7" s="9" t="s">
        <v>74</v>
      </c>
      <c r="B7" s="36" t="e">
        <f>SUM(B27:B29)</f>
        <v>#REF!</v>
      </c>
      <c r="C7" s="31"/>
      <c r="D7" s="178"/>
      <c r="E7" s="178"/>
      <c r="F7" s="178"/>
      <c r="G7" s="178"/>
      <c r="H7" s="179" t="s">
        <v>538</v>
      </c>
      <c r="I7" s="36"/>
      <c r="J7" s="178"/>
      <c r="K7" s="178"/>
      <c r="L7" s="180" t="s">
        <v>132</v>
      </c>
      <c r="M7" s="178"/>
      <c r="N7" s="180" t="s">
        <v>539</v>
      </c>
      <c r="O7" s="36">
        <f>$B$54-SUM(O3:O6)</f>
        <v>40</v>
      </c>
      <c r="P7" s="180" t="s">
        <v>539</v>
      </c>
      <c r="Q7" s="36">
        <f>$B$54-SUM(Q3:Q6)</f>
        <v>40</v>
      </c>
      <c r="R7" s="178"/>
      <c r="S7" s="178"/>
      <c r="T7" s="178"/>
      <c r="U7" s="178"/>
      <c r="V7" s="178"/>
    </row>
    <row r="8" spans="1:22" s="32" customFormat="1" x14ac:dyDescent="0.25">
      <c r="A8" s="9" t="s">
        <v>50</v>
      </c>
      <c r="B8" s="36" t="e">
        <f>SUM(B30:B31)</f>
        <v>#REF!</v>
      </c>
      <c r="C8" s="31"/>
      <c r="D8" s="178"/>
      <c r="E8" s="178"/>
      <c r="F8" s="178"/>
      <c r="G8" s="178"/>
      <c r="H8" s="180" t="s">
        <v>540</v>
      </c>
      <c r="I8" s="36"/>
      <c r="J8" s="178"/>
      <c r="K8" s="178"/>
      <c r="L8" s="180" t="s">
        <v>139</v>
      </c>
      <c r="M8" s="178"/>
      <c r="N8" s="48"/>
      <c r="O8" s="48"/>
      <c r="P8" s="48"/>
      <c r="Q8" s="178"/>
      <c r="R8" s="178"/>
      <c r="S8" s="34" t="s">
        <v>117</v>
      </c>
      <c r="T8" s="31"/>
      <c r="U8" s="178"/>
      <c r="V8" s="178"/>
    </row>
    <row r="9" spans="1:22" s="32" customFormat="1" x14ac:dyDescent="0.25">
      <c r="A9" s="9" t="s">
        <v>53</v>
      </c>
      <c r="B9" s="36" t="e">
        <f>SUM(B32:B33)</f>
        <v>#REF!</v>
      </c>
      <c r="C9" s="31"/>
      <c r="D9" s="178"/>
      <c r="E9" s="178"/>
      <c r="F9" s="34" t="s">
        <v>504</v>
      </c>
      <c r="G9" s="178"/>
      <c r="H9" s="181"/>
      <c r="I9" s="31"/>
      <c r="J9" s="178"/>
      <c r="K9" s="178"/>
      <c r="L9" s="180" t="s">
        <v>131</v>
      </c>
      <c r="M9" s="178"/>
      <c r="N9" s="48"/>
      <c r="O9" s="48"/>
      <c r="P9" s="48"/>
      <c r="Q9" s="178"/>
      <c r="R9" s="178"/>
      <c r="S9" s="2">
        <v>1</v>
      </c>
      <c r="T9" s="96">
        <f>COUNTIF('Matriz de Riesgos Integrada'!$AB$37:$AB$44,S9)</f>
        <v>0</v>
      </c>
      <c r="U9" s="178"/>
      <c r="V9" s="178"/>
    </row>
    <row r="10" spans="1:22" s="32" customFormat="1" ht="24" customHeight="1" x14ac:dyDescent="0.25">
      <c r="A10" s="9" t="s">
        <v>56</v>
      </c>
      <c r="B10" s="36" t="e">
        <f>SUM(B34:B36)</f>
        <v>#REF!</v>
      </c>
      <c r="C10" s="31"/>
      <c r="D10" s="178"/>
      <c r="E10" s="178"/>
      <c r="F10" s="180" t="s">
        <v>541</v>
      </c>
      <c r="G10" s="178"/>
      <c r="H10" s="181"/>
      <c r="I10" s="31"/>
      <c r="J10" s="178"/>
      <c r="K10" s="178"/>
      <c r="L10" s="180" t="s">
        <v>204</v>
      </c>
      <c r="M10" s="33"/>
      <c r="N10" s="48"/>
      <c r="O10" s="48"/>
      <c r="P10" s="48"/>
      <c r="Q10" s="33"/>
      <c r="R10" s="33"/>
      <c r="S10" s="2">
        <v>2</v>
      </c>
      <c r="T10" s="96">
        <f>COUNTIF('Matriz de Riesgos Integrada'!$AB$37:$AB$44,S10)</f>
        <v>0</v>
      </c>
      <c r="U10" s="178"/>
      <c r="V10" s="178"/>
    </row>
    <row r="11" spans="1:22" s="32" customFormat="1" x14ac:dyDescent="0.25">
      <c r="A11" s="9" t="s">
        <v>81</v>
      </c>
      <c r="B11" s="36" t="e">
        <f>SUM(B35:B36)</f>
        <v>#REF!</v>
      </c>
      <c r="C11" s="31"/>
      <c r="D11" s="178"/>
      <c r="E11" s="178"/>
      <c r="F11" s="180" t="s">
        <v>415</v>
      </c>
      <c r="G11" s="178"/>
      <c r="H11" s="181"/>
      <c r="I11" s="31"/>
      <c r="J11" s="178"/>
      <c r="K11" s="178"/>
      <c r="L11" s="180" t="s">
        <v>335</v>
      </c>
      <c r="M11" s="48"/>
      <c r="N11" s="48"/>
      <c r="O11" s="48"/>
      <c r="P11" s="48"/>
      <c r="Q11" s="48"/>
      <c r="R11" s="48"/>
      <c r="S11" s="2">
        <v>3</v>
      </c>
      <c r="T11" s="96">
        <f>COUNTIF('Matriz de Riesgos Integrada'!$AB$37:$AB$44,S11)</f>
        <v>0</v>
      </c>
      <c r="U11" s="361"/>
      <c r="V11" s="361"/>
    </row>
    <row r="12" spans="1:22" s="32" customFormat="1" x14ac:dyDescent="0.25">
      <c r="A12" s="61" t="s">
        <v>48</v>
      </c>
      <c r="B12" s="31"/>
      <c r="C12" s="31"/>
      <c r="D12" s="178"/>
      <c r="E12" s="178"/>
      <c r="F12" s="180" t="s">
        <v>129</v>
      </c>
      <c r="G12" s="178"/>
      <c r="H12" s="181"/>
      <c r="I12" s="31"/>
      <c r="J12" s="178"/>
      <c r="K12" s="178"/>
      <c r="L12" s="181"/>
      <c r="M12" s="48"/>
      <c r="N12" s="48"/>
      <c r="O12" s="48"/>
      <c r="P12" s="48"/>
      <c r="Q12" s="48"/>
      <c r="R12" s="48"/>
      <c r="S12" s="2">
        <v>4</v>
      </c>
      <c r="T12" s="96">
        <f>COUNTIF('Matriz de Riesgos Integrada'!$AB$37:$AB$44,S12)</f>
        <v>0</v>
      </c>
      <c r="U12" s="33"/>
      <c r="V12" s="33"/>
    </row>
    <row r="13" spans="1:22" s="32" customFormat="1" x14ac:dyDescent="0.25">
      <c r="A13" s="61" t="s">
        <v>50</v>
      </c>
      <c r="B13" s="31"/>
      <c r="C13" s="31"/>
      <c r="D13" s="178"/>
      <c r="E13" s="178"/>
      <c r="F13" s="180" t="s">
        <v>137</v>
      </c>
      <c r="G13" s="178"/>
      <c r="H13" s="181"/>
      <c r="I13" s="31"/>
      <c r="J13" s="178"/>
      <c r="K13" s="178"/>
      <c r="L13" s="181"/>
      <c r="M13" s="48"/>
      <c r="N13" s="48"/>
      <c r="O13" s="48"/>
      <c r="P13" s="48"/>
      <c r="Q13" s="48"/>
      <c r="R13" s="48"/>
      <c r="S13" s="2">
        <v>5</v>
      </c>
      <c r="T13" s="96">
        <f>COUNTIF('Matriz de Riesgos Integrada'!$AB$37:$AB$44,S13)</f>
        <v>0</v>
      </c>
      <c r="U13" s="33"/>
      <c r="V13" s="33"/>
    </row>
    <row r="14" spans="1:22" s="32" customFormat="1" x14ac:dyDescent="0.25">
      <c r="A14" s="61" t="s">
        <v>53</v>
      </c>
      <c r="B14" s="31"/>
      <c r="C14" s="31"/>
      <c r="D14" s="182" t="s">
        <v>542</v>
      </c>
      <c r="E14" s="178"/>
      <c r="F14" s="180" t="s">
        <v>310</v>
      </c>
      <c r="G14" s="178"/>
      <c r="H14" s="181"/>
      <c r="I14" s="31"/>
      <c r="J14" s="178"/>
      <c r="K14" s="178"/>
      <c r="L14" s="181"/>
      <c r="M14" s="48"/>
      <c r="N14" s="48"/>
      <c r="O14" s="48"/>
      <c r="P14" s="48"/>
      <c r="Q14" s="48"/>
      <c r="R14" s="48"/>
      <c r="S14" s="167">
        <v>6</v>
      </c>
      <c r="T14" s="96">
        <f>COUNTIF('Matriz de Riesgos Integrada'!$AB$37:$AB$44,S14)</f>
        <v>0</v>
      </c>
      <c r="U14" s="33"/>
      <c r="V14" s="33"/>
    </row>
    <row r="15" spans="1:22" s="32" customFormat="1" x14ac:dyDescent="0.25">
      <c r="A15" s="61" t="s">
        <v>56</v>
      </c>
      <c r="B15" s="31"/>
      <c r="C15" s="31"/>
      <c r="D15" s="178">
        <v>4</v>
      </c>
      <c r="E15" s="178"/>
      <c r="F15" s="180" t="s">
        <v>543</v>
      </c>
      <c r="G15" s="178"/>
      <c r="H15" s="181"/>
      <c r="I15" s="31"/>
      <c r="J15" s="178"/>
      <c r="K15" s="178"/>
      <c r="L15" s="181"/>
      <c r="M15" s="48"/>
      <c r="N15" s="48"/>
      <c r="O15" s="48"/>
      <c r="P15" s="48"/>
      <c r="Q15" s="48"/>
      <c r="R15" s="48"/>
      <c r="S15" s="2">
        <v>10</v>
      </c>
      <c r="T15" s="96">
        <f>COUNTIF('Matriz de Riesgos Integrada'!$AB$37:$AB$44,S15)</f>
        <v>0</v>
      </c>
      <c r="U15" s="33"/>
      <c r="V15" s="33"/>
    </row>
    <row r="16" spans="1:22" s="32" customFormat="1" x14ac:dyDescent="0.25">
      <c r="A16" s="61" t="s">
        <v>57</v>
      </c>
      <c r="B16" s="31"/>
      <c r="C16" s="31"/>
      <c r="D16" s="178">
        <v>5.6</v>
      </c>
      <c r="E16" s="178"/>
      <c r="F16" s="180" t="s">
        <v>472</v>
      </c>
      <c r="G16" s="178"/>
      <c r="H16" s="181"/>
      <c r="I16" s="31"/>
      <c r="J16" s="178"/>
      <c r="K16" s="178"/>
      <c r="L16" s="181"/>
      <c r="M16" s="48"/>
      <c r="N16" s="48"/>
      <c r="O16" s="48"/>
      <c r="P16" s="48"/>
      <c r="Q16" s="48"/>
      <c r="R16" s="48"/>
      <c r="S16" s="2">
        <v>12</v>
      </c>
      <c r="T16" s="96">
        <f>COUNTIF('Matriz de Riesgos Integrada'!$AB$37:$AB$44,S16)</f>
        <v>0</v>
      </c>
      <c r="U16" s="33"/>
      <c r="V16" s="33"/>
    </row>
    <row r="17" spans="1:28" s="32" customFormat="1" x14ac:dyDescent="0.25">
      <c r="A17" s="61" t="s">
        <v>41</v>
      </c>
      <c r="B17" s="31"/>
      <c r="C17" s="31"/>
      <c r="D17" s="178">
        <v>7.8</v>
      </c>
      <c r="E17" s="178"/>
      <c r="F17" s="180" t="s">
        <v>298</v>
      </c>
      <c r="G17" s="178"/>
      <c r="H17" s="181"/>
      <c r="I17" s="31"/>
      <c r="J17" s="178"/>
      <c r="K17" s="178"/>
      <c r="L17" s="2" t="s">
        <v>44</v>
      </c>
      <c r="M17" s="2" t="s">
        <v>44</v>
      </c>
      <c r="N17" s="48"/>
      <c r="O17" s="48"/>
      <c r="P17" s="48"/>
      <c r="Q17" s="48"/>
      <c r="R17" s="48"/>
      <c r="S17" s="2">
        <v>15</v>
      </c>
      <c r="T17" s="96">
        <f>COUNTIF('Matriz de Riesgos Integrada'!$AB$37:$AB$44,S17)</f>
        <v>8</v>
      </c>
      <c r="U17" s="33"/>
      <c r="V17" s="33"/>
      <c r="W17" s="178"/>
      <c r="X17" s="178"/>
      <c r="Y17" s="178"/>
      <c r="Z17" s="178"/>
      <c r="AA17" s="178"/>
      <c r="AB17" s="178"/>
    </row>
    <row r="18" spans="1:28" s="32" customFormat="1" x14ac:dyDescent="0.25">
      <c r="A18" s="61" t="s">
        <v>39</v>
      </c>
      <c r="B18" s="31"/>
      <c r="C18" s="31"/>
      <c r="D18" s="178">
        <v>10.9</v>
      </c>
      <c r="E18" s="178"/>
      <c r="F18" s="180" t="s">
        <v>544</v>
      </c>
      <c r="G18" s="178"/>
      <c r="H18" s="34" t="s">
        <v>23</v>
      </c>
      <c r="I18" s="31"/>
      <c r="J18" s="178"/>
      <c r="K18" s="178"/>
      <c r="L18" s="2" t="s">
        <v>27</v>
      </c>
      <c r="M18" s="2" t="s">
        <v>28</v>
      </c>
      <c r="N18" s="48"/>
      <c r="O18" s="48"/>
      <c r="P18" s="48"/>
      <c r="Q18" s="48"/>
      <c r="R18" s="48"/>
      <c r="S18" s="2">
        <v>30</v>
      </c>
      <c r="T18" s="96">
        <f>COUNTIF('Matriz de Riesgos Integrada'!$AB$37:$AB$44,S18)</f>
        <v>0</v>
      </c>
      <c r="U18" s="33"/>
      <c r="V18" s="33"/>
      <c r="W18" s="178"/>
      <c r="X18" s="3">
        <v>1</v>
      </c>
      <c r="Y18" s="3">
        <v>2</v>
      </c>
      <c r="Z18" s="4">
        <v>5</v>
      </c>
      <c r="AA18" s="5">
        <v>15</v>
      </c>
      <c r="AB18" s="6">
        <v>40</v>
      </c>
    </row>
    <row r="19" spans="1:28" s="32" customFormat="1" x14ac:dyDescent="0.25">
      <c r="A19" s="61" t="s">
        <v>37</v>
      </c>
      <c r="B19" s="31"/>
      <c r="C19" s="31"/>
      <c r="D19" s="178"/>
      <c r="E19" s="178"/>
      <c r="F19" s="180" t="s">
        <v>545</v>
      </c>
      <c r="G19" s="178"/>
      <c r="H19" s="116" t="s">
        <v>44</v>
      </c>
      <c r="I19" s="31"/>
      <c r="J19" s="178"/>
      <c r="K19" s="178"/>
      <c r="L19" s="2" t="s">
        <v>28</v>
      </c>
      <c r="M19" s="2" t="s">
        <v>61</v>
      </c>
      <c r="N19" s="48"/>
      <c r="O19" s="48"/>
      <c r="P19" s="48"/>
      <c r="Q19" s="48"/>
      <c r="R19" s="48"/>
      <c r="S19" s="167">
        <v>40</v>
      </c>
      <c r="T19" s="96">
        <f>COUNTIF('Matriz de Riesgos Integrada'!$AB$37:$AB$44,S19)</f>
        <v>0</v>
      </c>
      <c r="U19" s="33"/>
      <c r="V19" s="33"/>
      <c r="W19" s="178"/>
      <c r="X19" s="3">
        <v>2</v>
      </c>
      <c r="Y19" s="3">
        <v>4</v>
      </c>
      <c r="Z19" s="4">
        <v>10</v>
      </c>
      <c r="AA19" s="5">
        <v>30</v>
      </c>
      <c r="AB19" s="6">
        <v>80</v>
      </c>
    </row>
    <row r="20" spans="1:28" s="32" customFormat="1" x14ac:dyDescent="0.25">
      <c r="A20" s="61" t="s">
        <v>67</v>
      </c>
      <c r="B20" s="31"/>
      <c r="C20" s="31"/>
      <c r="D20" s="178"/>
      <c r="E20" s="178"/>
      <c r="F20" s="178"/>
      <c r="G20" s="178"/>
      <c r="H20" s="116" t="s">
        <v>27</v>
      </c>
      <c r="I20" s="31"/>
      <c r="J20" s="178"/>
      <c r="K20" s="178"/>
      <c r="L20" s="2" t="s">
        <v>29</v>
      </c>
      <c r="M20" s="2" t="s">
        <v>40</v>
      </c>
      <c r="N20" s="48"/>
      <c r="O20" s="48"/>
      <c r="P20" s="48"/>
      <c r="Q20" s="48"/>
      <c r="R20" s="48"/>
      <c r="S20" s="167">
        <v>45</v>
      </c>
      <c r="T20" s="96">
        <f>COUNTIF('Matriz de Riesgos Integrada'!$AB$37:$AB$44,S20)</f>
        <v>0</v>
      </c>
      <c r="U20" s="33"/>
      <c r="V20" s="33"/>
      <c r="W20" s="178"/>
      <c r="X20" s="3">
        <v>3</v>
      </c>
      <c r="Y20" s="4">
        <v>6</v>
      </c>
      <c r="Z20" s="5">
        <v>15</v>
      </c>
      <c r="AA20" s="6">
        <v>45</v>
      </c>
      <c r="AB20" s="6">
        <v>120</v>
      </c>
    </row>
    <row r="21" spans="1:28" s="32" customFormat="1" x14ac:dyDescent="0.25">
      <c r="A21" s="70"/>
      <c r="B21" s="31"/>
      <c r="C21" s="31"/>
      <c r="D21" s="178"/>
      <c r="E21" s="178"/>
      <c r="F21" s="178"/>
      <c r="G21" s="178"/>
      <c r="H21" s="116" t="s">
        <v>28</v>
      </c>
      <c r="I21" s="31"/>
      <c r="J21" s="178"/>
      <c r="K21" s="178"/>
      <c r="L21" s="72" t="s">
        <v>45</v>
      </c>
      <c r="M21" s="72"/>
      <c r="N21" s="48"/>
      <c r="O21" s="48"/>
      <c r="P21" s="48"/>
      <c r="Q21" s="48"/>
      <c r="R21" s="48"/>
      <c r="S21" s="167">
        <v>75</v>
      </c>
      <c r="T21" s="96">
        <f>COUNTIF('Matriz de Riesgos Integrada'!$AB$37:$AB$44,S21)</f>
        <v>0</v>
      </c>
      <c r="U21" s="33"/>
      <c r="V21" s="33"/>
      <c r="W21" s="178"/>
      <c r="X21" s="4">
        <v>6</v>
      </c>
      <c r="Y21" s="5">
        <v>12</v>
      </c>
      <c r="Z21" s="5">
        <v>30</v>
      </c>
      <c r="AA21" s="6">
        <v>90</v>
      </c>
      <c r="AB21" s="6">
        <v>240</v>
      </c>
    </row>
    <row r="22" spans="1:28" s="32" customFormat="1" x14ac:dyDescent="0.25">
      <c r="A22" s="70"/>
      <c r="B22" s="31"/>
      <c r="C22" s="31"/>
      <c r="D22" s="178"/>
      <c r="E22" s="178"/>
      <c r="F22" s="178"/>
      <c r="G22" s="178"/>
      <c r="H22" s="116" t="s">
        <v>29</v>
      </c>
      <c r="I22" s="31"/>
      <c r="J22" s="178"/>
      <c r="K22" s="178"/>
      <c r="L22" s="72"/>
      <c r="M22" s="48"/>
      <c r="N22" s="48"/>
      <c r="O22" s="48"/>
      <c r="P22" s="48"/>
      <c r="Q22" s="48"/>
      <c r="R22" s="48"/>
      <c r="S22" s="167">
        <v>80</v>
      </c>
      <c r="T22" s="96">
        <f>COUNTIF('Matriz de Riesgos Integrada'!$AB$37:$AB$44,S22)</f>
        <v>0</v>
      </c>
      <c r="U22" s="33"/>
      <c r="V22" s="33"/>
      <c r="W22" s="178"/>
      <c r="X22" s="5">
        <v>15</v>
      </c>
      <c r="Y22" s="5">
        <v>30</v>
      </c>
      <c r="Z22" s="6">
        <v>75</v>
      </c>
      <c r="AA22" s="6">
        <v>225</v>
      </c>
      <c r="AB22" s="6">
        <v>600</v>
      </c>
    </row>
    <row r="23" spans="1:28" s="32" customFormat="1" x14ac:dyDescent="0.25">
      <c r="A23" s="70"/>
      <c r="B23" s="31"/>
      <c r="C23" s="31"/>
      <c r="D23" s="178"/>
      <c r="E23" s="178"/>
      <c r="F23" s="178"/>
      <c r="G23" s="178"/>
      <c r="H23" s="116" t="s">
        <v>30</v>
      </c>
      <c r="I23" s="31"/>
      <c r="J23" s="178"/>
      <c r="K23" s="178"/>
      <c r="L23" s="2"/>
      <c r="M23" s="48"/>
      <c r="N23" s="48"/>
      <c r="O23" s="48"/>
      <c r="P23" s="48"/>
      <c r="Q23" s="48"/>
      <c r="R23" s="48"/>
      <c r="S23" s="167">
        <v>120</v>
      </c>
      <c r="T23" s="96">
        <f>COUNTIF('Matriz de Riesgos Integrada'!$AB$37:$AB$44,S23)</f>
        <v>0</v>
      </c>
      <c r="U23" s="33"/>
      <c r="V23" s="33"/>
      <c r="W23" s="178"/>
      <c r="X23" s="178"/>
      <c r="Y23" s="178"/>
      <c r="Z23" s="178"/>
      <c r="AA23" s="178"/>
      <c r="AB23" s="178"/>
    </row>
    <row r="24" spans="1:28" s="32" customFormat="1" x14ac:dyDescent="0.25">
      <c r="A24" s="70"/>
      <c r="B24" s="31"/>
      <c r="C24" s="31"/>
      <c r="D24" s="178"/>
      <c r="E24" s="178"/>
      <c r="F24" s="178"/>
      <c r="G24" s="178"/>
      <c r="H24" s="72" t="s">
        <v>45</v>
      </c>
      <c r="I24" s="31"/>
      <c r="J24" s="178"/>
      <c r="K24" s="178"/>
      <c r="L24" s="2"/>
      <c r="M24" s="48"/>
      <c r="N24" s="48"/>
      <c r="O24" s="48"/>
      <c r="P24" s="34" t="s">
        <v>117</v>
      </c>
      <c r="Q24" s="31"/>
      <c r="R24" s="48"/>
      <c r="S24" s="167">
        <v>225</v>
      </c>
      <c r="T24" s="96">
        <f>COUNTIF('Matriz de Riesgos Integrada'!$AB$37:$AB$44,S24)</f>
        <v>0</v>
      </c>
      <c r="U24" s="33"/>
      <c r="V24" s="33"/>
      <c r="W24" s="178"/>
      <c r="X24" s="178"/>
      <c r="Y24" s="178"/>
      <c r="Z24" s="178"/>
      <c r="AA24" s="178"/>
      <c r="AB24" s="178"/>
    </row>
    <row r="25" spans="1:28" s="32" customFormat="1" x14ac:dyDescent="0.25">
      <c r="A25" s="178"/>
      <c r="B25" s="31"/>
      <c r="C25" s="31"/>
      <c r="D25" s="178"/>
      <c r="E25" s="178"/>
      <c r="F25" s="178"/>
      <c r="G25" s="178"/>
      <c r="H25" s="2" t="s">
        <v>61</v>
      </c>
      <c r="I25" s="178"/>
      <c r="J25" s="178"/>
      <c r="K25" s="178"/>
      <c r="L25" s="178"/>
      <c r="M25" s="178"/>
      <c r="N25" s="48"/>
      <c r="O25" s="178"/>
      <c r="P25" s="2">
        <v>1</v>
      </c>
      <c r="Q25" s="36" t="e">
        <f>COUNTIF('Matriz de Riesgos Integrada'!#REF!,P25)</f>
        <v>#REF!</v>
      </c>
      <c r="R25" s="178"/>
      <c r="S25" s="167">
        <v>240</v>
      </c>
      <c r="T25" s="96">
        <f>COUNTIF('Matriz de Riesgos Integrada'!$AB$37:$AB$44,S25)</f>
        <v>0</v>
      </c>
      <c r="U25" s="361"/>
      <c r="V25" s="361"/>
      <c r="W25" s="178"/>
      <c r="X25" s="178"/>
      <c r="Y25" s="178"/>
      <c r="Z25" s="178"/>
      <c r="AA25" s="178"/>
      <c r="AB25" s="178"/>
    </row>
    <row r="26" spans="1:28" s="32" customFormat="1" x14ac:dyDescent="0.25">
      <c r="A26" s="34" t="s">
        <v>117</v>
      </c>
      <c r="B26" s="31"/>
      <c r="C26" s="31"/>
      <c r="D26" s="178"/>
      <c r="E26" s="178"/>
      <c r="F26" s="178"/>
      <c r="G26" s="178"/>
      <c r="H26" s="2" t="s">
        <v>40</v>
      </c>
      <c r="I26" s="31"/>
      <c r="J26" s="178"/>
      <c r="K26" s="178"/>
      <c r="L26" s="34" t="s">
        <v>117</v>
      </c>
      <c r="M26" s="31"/>
      <c r="N26" s="48"/>
      <c r="O26" s="178"/>
      <c r="P26" s="2">
        <v>2</v>
      </c>
      <c r="Q26" s="36" t="e">
        <f>COUNTIF('Matriz de Riesgos Integrada'!#REF!,P26)</f>
        <v>#REF!</v>
      </c>
      <c r="R26" s="178"/>
      <c r="S26" s="167">
        <v>600</v>
      </c>
      <c r="T26" s="96">
        <f>COUNTIF('Matriz de Riesgos Integrada'!$AB$37:$AB$44,S26)</f>
        <v>0</v>
      </c>
      <c r="U26" s="33"/>
      <c r="V26" s="33"/>
      <c r="W26" s="178"/>
      <c r="X26" s="178"/>
      <c r="Y26" s="178"/>
      <c r="Z26" s="178"/>
      <c r="AA26" s="178"/>
      <c r="AB26" s="178"/>
    </row>
    <row r="27" spans="1:28" s="32" customFormat="1" x14ac:dyDescent="0.25">
      <c r="A27" s="2">
        <v>1</v>
      </c>
      <c r="B27" s="36" t="e">
        <f>COUNTIF('Matriz de Riesgos Integrada'!#REF!,A27)</f>
        <v>#REF!</v>
      </c>
      <c r="C27" s="31"/>
      <c r="D27" s="178"/>
      <c r="E27" s="178"/>
      <c r="F27" s="34" t="s">
        <v>115</v>
      </c>
      <c r="G27" s="178"/>
      <c r="H27" s="71"/>
      <c r="I27" s="31"/>
      <c r="J27" s="178"/>
      <c r="K27" s="178"/>
      <c r="L27" s="2">
        <v>1</v>
      </c>
      <c r="M27" s="36" t="e">
        <f>COUNTIF('Matriz de Riesgos Integrada'!#REF!,L27)</f>
        <v>#REF!</v>
      </c>
      <c r="N27" s="48"/>
      <c r="O27" s="178"/>
      <c r="P27" s="2">
        <v>3</v>
      </c>
      <c r="Q27" s="36" t="e">
        <f>COUNTIF('Matriz de Riesgos Integrada'!#REF!,P27)</f>
        <v>#REF!</v>
      </c>
      <c r="R27" s="178"/>
      <c r="S27" s="178"/>
      <c r="T27" s="178"/>
      <c r="U27" s="33"/>
      <c r="V27" s="33"/>
      <c r="W27" s="178"/>
      <c r="X27" s="178"/>
      <c r="Y27" s="178"/>
      <c r="Z27" s="178"/>
      <c r="AA27" s="178"/>
      <c r="AB27" s="178"/>
    </row>
    <row r="28" spans="1:28" s="32" customFormat="1" x14ac:dyDescent="0.25">
      <c r="A28" s="2">
        <v>2</v>
      </c>
      <c r="B28" s="36" t="e">
        <f>COUNTIF('Matriz de Riesgos Integrada'!#REF!,A28)</f>
        <v>#REF!</v>
      </c>
      <c r="C28" s="31"/>
      <c r="D28" s="178"/>
      <c r="E28" s="178"/>
      <c r="F28" s="180" t="s">
        <v>126</v>
      </c>
      <c r="G28" s="178"/>
      <c r="H28" s="71"/>
      <c r="I28" s="31"/>
      <c r="J28" s="178"/>
      <c r="K28" s="178"/>
      <c r="L28" s="2">
        <v>2</v>
      </c>
      <c r="M28" s="36" t="e">
        <f>COUNTIF('Matriz de Riesgos Integrada'!#REF!,L28)</f>
        <v>#REF!</v>
      </c>
      <c r="N28" s="48"/>
      <c r="O28" s="178"/>
      <c r="P28" s="2">
        <v>4</v>
      </c>
      <c r="Q28" s="36" t="e">
        <f>COUNTIF('Matriz de Riesgos Integrada'!#REF!,P28)</f>
        <v>#REF!</v>
      </c>
      <c r="R28" s="178"/>
      <c r="S28" s="178"/>
      <c r="T28" s="178"/>
      <c r="U28" s="33"/>
      <c r="V28" s="33"/>
      <c r="W28" s="178"/>
      <c r="X28" s="178"/>
      <c r="Y28" s="178"/>
      <c r="Z28" s="178"/>
      <c r="AA28" s="178"/>
      <c r="AB28" s="178"/>
    </row>
    <row r="29" spans="1:28" s="32" customFormat="1" x14ac:dyDescent="0.25">
      <c r="A29" s="2">
        <v>3</v>
      </c>
      <c r="B29" s="36" t="e">
        <f>COUNTIF('Matriz de Riesgos Integrada'!#REF!,A29)</f>
        <v>#REF!</v>
      </c>
      <c r="C29" s="31"/>
      <c r="D29" s="178"/>
      <c r="E29" s="178"/>
      <c r="F29" s="180" t="s">
        <v>339</v>
      </c>
      <c r="G29" s="178"/>
      <c r="H29" s="71"/>
      <c r="I29" s="31"/>
      <c r="J29" s="178"/>
      <c r="K29" s="178"/>
      <c r="L29" s="2">
        <v>3</v>
      </c>
      <c r="M29" s="36" t="e">
        <f>COUNTIF('Matriz de Riesgos Integrada'!#REF!,L29)</f>
        <v>#REF!</v>
      </c>
      <c r="N29" s="48"/>
      <c r="O29" s="178"/>
      <c r="P29" s="2">
        <v>6</v>
      </c>
      <c r="Q29" s="36" t="e">
        <f>COUNTIF('Matriz de Riesgos Integrada'!#REF!,P29)</f>
        <v>#REF!</v>
      </c>
      <c r="R29" s="178"/>
      <c r="S29" s="178"/>
      <c r="T29" s="178"/>
      <c r="U29" s="33"/>
      <c r="V29" s="33"/>
      <c r="W29" s="178"/>
      <c r="X29" s="178"/>
      <c r="Y29" s="178"/>
      <c r="Z29" s="178"/>
      <c r="AA29" s="178"/>
      <c r="AB29" s="178"/>
    </row>
    <row r="30" spans="1:28" s="32" customFormat="1" x14ac:dyDescent="0.25">
      <c r="A30" s="2">
        <v>4</v>
      </c>
      <c r="B30" s="36" t="e">
        <f>COUNTIF('Matriz de Riesgos Integrada'!#REF!,A30)</f>
        <v>#REF!</v>
      </c>
      <c r="C30" s="31"/>
      <c r="D30" s="178"/>
      <c r="E30" s="178"/>
      <c r="F30" s="180" t="s">
        <v>394</v>
      </c>
      <c r="G30" s="178"/>
      <c r="H30" s="178"/>
      <c r="I30" s="31"/>
      <c r="J30" s="178"/>
      <c r="K30" s="178"/>
      <c r="L30" s="2">
        <v>4</v>
      </c>
      <c r="M30" s="36" t="e">
        <f>COUNTIF('Matriz de Riesgos Integrada'!#REF!,L30)</f>
        <v>#REF!</v>
      </c>
      <c r="N30" s="48"/>
      <c r="O30" s="178"/>
      <c r="P30" s="2">
        <v>8</v>
      </c>
      <c r="Q30" s="36" t="e">
        <f>COUNTIF('Matriz de Riesgos Integrada'!#REF!,P30)</f>
        <v>#REF!</v>
      </c>
      <c r="R30" s="178"/>
      <c r="S30" s="178"/>
      <c r="T30" s="178"/>
      <c r="U30" s="33"/>
      <c r="V30" s="33"/>
      <c r="W30" s="178"/>
      <c r="X30" s="178"/>
      <c r="Y30" s="178"/>
      <c r="Z30" s="178"/>
      <c r="AA30" s="178"/>
      <c r="AB30" s="178"/>
    </row>
    <row r="31" spans="1:28" s="32" customFormat="1" x14ac:dyDescent="0.25">
      <c r="A31" s="2">
        <v>5</v>
      </c>
      <c r="B31" s="36" t="e">
        <f>COUNTIF('Matriz de Riesgos Integrada'!#REF!,A31)</f>
        <v>#REF!</v>
      </c>
      <c r="C31" s="31"/>
      <c r="D31" s="178"/>
      <c r="E31" s="178"/>
      <c r="F31" s="180" t="s">
        <v>471</v>
      </c>
      <c r="G31" s="178"/>
      <c r="H31" s="181"/>
      <c r="I31" s="31"/>
      <c r="J31" s="178"/>
      <c r="K31" s="178"/>
      <c r="L31" s="2">
        <v>5</v>
      </c>
      <c r="M31" s="36" t="e">
        <f>COUNTIF('Matriz de Riesgos Integrada'!#REF!,L31)</f>
        <v>#REF!</v>
      </c>
      <c r="N31" s="48"/>
      <c r="O31" s="178"/>
      <c r="P31" s="2">
        <v>9</v>
      </c>
      <c r="Q31" s="36" t="e">
        <f>COUNTIF('Matriz de Riesgos Integrada'!#REF!,P31)</f>
        <v>#REF!</v>
      </c>
      <c r="R31" s="178"/>
      <c r="S31" s="178"/>
      <c r="T31" s="178"/>
      <c r="U31" s="33"/>
      <c r="V31" s="33"/>
      <c r="W31" s="178"/>
      <c r="X31" s="178"/>
      <c r="Y31" s="178"/>
      <c r="Z31" s="178"/>
      <c r="AA31" s="178"/>
      <c r="AB31" s="178"/>
    </row>
    <row r="32" spans="1:28" s="32" customFormat="1" x14ac:dyDescent="0.25">
      <c r="A32" s="2">
        <v>6</v>
      </c>
      <c r="B32" s="36" t="e">
        <f>COUNTIF('Matriz de Riesgos Integrada'!#REF!,A32)</f>
        <v>#REF!</v>
      </c>
      <c r="C32" s="31"/>
      <c r="D32" s="178"/>
      <c r="E32" s="178"/>
      <c r="F32" s="180" t="s">
        <v>295</v>
      </c>
      <c r="G32" s="178"/>
      <c r="H32" s="181"/>
      <c r="I32" s="31"/>
      <c r="J32" s="178"/>
      <c r="K32" s="178"/>
      <c r="L32" s="2">
        <v>6</v>
      </c>
      <c r="M32" s="36" t="e">
        <f>COUNTIF('Matriz de Riesgos Integrada'!#REF!,L32)</f>
        <v>#REF!</v>
      </c>
      <c r="N32" s="48"/>
      <c r="O32" s="178"/>
      <c r="P32" s="2">
        <v>12</v>
      </c>
      <c r="Q32" s="36" t="e">
        <f>COUNTIF('Matriz de Riesgos Integrada'!#REF!,P32)</f>
        <v>#REF!</v>
      </c>
      <c r="R32" s="178"/>
      <c r="S32" s="178"/>
      <c r="T32" s="178"/>
      <c r="U32" s="33"/>
      <c r="V32" s="33"/>
      <c r="W32" s="178"/>
      <c r="X32" s="178"/>
      <c r="Y32" s="178"/>
      <c r="Z32" s="178"/>
      <c r="AA32" s="178"/>
      <c r="AB32" s="178"/>
    </row>
    <row r="33" spans="1:22" s="32" customFormat="1" x14ac:dyDescent="0.25">
      <c r="A33" s="2">
        <v>7</v>
      </c>
      <c r="B33" s="36" t="e">
        <f>COUNTIF('Matriz de Riesgos Integrada'!#REF!,A33)</f>
        <v>#REF!</v>
      </c>
      <c r="C33" s="31"/>
      <c r="D33" s="178"/>
      <c r="E33" s="178"/>
      <c r="F33" s="180" t="s">
        <v>308</v>
      </c>
      <c r="G33" s="178"/>
      <c r="H33" s="181"/>
      <c r="I33" s="31"/>
      <c r="J33" s="178"/>
      <c r="K33" s="178"/>
      <c r="L33" s="2">
        <v>7</v>
      </c>
      <c r="M33" s="36" t="e">
        <f>COUNTIF('Matriz de Riesgos Integrada'!#REF!,L33)</f>
        <v>#REF!</v>
      </c>
      <c r="N33" s="48"/>
      <c r="O33" s="178"/>
      <c r="P33" s="2">
        <v>16</v>
      </c>
      <c r="Q33" s="36" t="e">
        <f>COUNTIF('Matriz de Riesgos Integrada'!#REF!,P33)</f>
        <v>#REF!</v>
      </c>
      <c r="R33" s="178"/>
      <c r="S33" s="178"/>
      <c r="T33" s="178"/>
      <c r="U33" s="33"/>
      <c r="V33" s="33"/>
    </row>
    <row r="34" spans="1:22" s="32" customFormat="1" x14ac:dyDescent="0.25">
      <c r="A34" s="2">
        <v>8</v>
      </c>
      <c r="B34" s="36" t="e">
        <f>COUNTIF('Matriz de Riesgos Integrada'!#REF!,A34)</f>
        <v>#REF!</v>
      </c>
      <c r="C34" s="31"/>
      <c r="D34" s="178"/>
      <c r="E34" s="178"/>
      <c r="F34" s="71"/>
      <c r="G34" s="178"/>
      <c r="H34" s="181"/>
      <c r="I34" s="31"/>
      <c r="J34" s="178"/>
      <c r="K34" s="178"/>
      <c r="L34" s="2">
        <v>8</v>
      </c>
      <c r="M34" s="36" t="e">
        <f>COUNTIF('Matriz de Riesgos Integrada'!#REF!,L34)</f>
        <v>#REF!</v>
      </c>
      <c r="N34" s="48"/>
      <c r="O34" s="178"/>
      <c r="P34" s="2"/>
      <c r="Q34" s="36" t="e">
        <f>SUM(Q25:Q33)</f>
        <v>#REF!</v>
      </c>
      <c r="R34" s="178"/>
      <c r="S34" s="178"/>
      <c r="T34" s="33"/>
      <c r="U34" s="33"/>
      <c r="V34" s="33"/>
    </row>
    <row r="35" spans="1:22" s="32" customFormat="1" x14ac:dyDescent="0.25">
      <c r="A35" s="2">
        <v>9</v>
      </c>
      <c r="B35" s="36" t="e">
        <f>COUNTIF('Matriz de Riesgos Integrada'!#REF!,A35)</f>
        <v>#REF!</v>
      </c>
      <c r="C35" s="31"/>
      <c r="D35" s="178"/>
      <c r="E35" s="178"/>
      <c r="F35" s="34" t="s">
        <v>546</v>
      </c>
      <c r="G35" s="178"/>
      <c r="H35" s="181"/>
      <c r="I35" s="31"/>
      <c r="J35" s="178"/>
      <c r="K35" s="178"/>
      <c r="L35" s="2">
        <v>9</v>
      </c>
      <c r="M35" s="36" t="e">
        <f>COUNTIF('Matriz de Riesgos Integrada'!#REF!,L35)</f>
        <v>#REF!</v>
      </c>
      <c r="N35" s="48"/>
      <c r="O35" s="178"/>
      <c r="P35" s="178"/>
      <c r="Q35" s="36"/>
      <c r="R35" s="178"/>
      <c r="S35" s="178"/>
      <c r="T35" s="33"/>
      <c r="U35" s="33"/>
      <c r="V35" s="33"/>
    </row>
    <row r="36" spans="1:22" s="32" customFormat="1" x14ac:dyDescent="0.25">
      <c r="A36" s="2">
        <v>10</v>
      </c>
      <c r="B36" s="36" t="e">
        <f>COUNTIF('Matriz de Riesgos Integrada'!#REF!,A36)</f>
        <v>#REF!</v>
      </c>
      <c r="C36" s="31"/>
      <c r="D36" s="178"/>
      <c r="E36" s="178"/>
      <c r="F36" s="180" t="s">
        <v>263</v>
      </c>
      <c r="G36" s="178"/>
      <c r="H36" s="181"/>
      <c r="I36" s="31"/>
      <c r="J36" s="178"/>
      <c r="K36" s="178"/>
      <c r="L36" s="2">
        <v>10</v>
      </c>
      <c r="M36" s="36" t="e">
        <f>COUNTIF('Matriz de Riesgos Integrada'!#REF!,L36)</f>
        <v>#REF!</v>
      </c>
      <c r="N36" s="48"/>
      <c r="O36" s="178"/>
      <c r="P36" s="34" t="s">
        <v>547</v>
      </c>
      <c r="Q36" s="178"/>
      <c r="R36" s="178"/>
      <c r="S36" s="97" t="s">
        <v>547</v>
      </c>
      <c r="T36" s="33"/>
      <c r="U36" s="33"/>
      <c r="V36" s="33"/>
    </row>
    <row r="37" spans="1:22" s="32" customFormat="1" x14ac:dyDescent="0.25">
      <c r="A37" s="178"/>
      <c r="B37" s="36" t="e">
        <f>SUM(B27:B36)</f>
        <v>#REF!</v>
      </c>
      <c r="C37" s="31"/>
      <c r="D37" s="178"/>
      <c r="E37" s="178"/>
      <c r="F37" s="180" t="s">
        <v>521</v>
      </c>
      <c r="G37" s="178"/>
      <c r="H37" s="181"/>
      <c r="I37" s="31"/>
      <c r="J37" s="178"/>
      <c r="K37" s="178"/>
      <c r="L37" s="178"/>
      <c r="M37" s="36" t="e">
        <f>SUM(M27:M36)</f>
        <v>#REF!</v>
      </c>
      <c r="N37" s="48"/>
      <c r="O37" s="178"/>
      <c r="P37" s="167" t="s">
        <v>548</v>
      </c>
      <c r="Q37" s="167" t="e">
        <f>SUM(Q25:Q26)</f>
        <v>#REF!</v>
      </c>
      <c r="R37" s="178"/>
      <c r="S37" s="167" t="s">
        <v>549</v>
      </c>
      <c r="T37" s="98">
        <f>SUM(T9:T12)</f>
        <v>0</v>
      </c>
      <c r="U37" s="33"/>
      <c r="V37" s="33"/>
    </row>
    <row r="38" spans="1:22" s="32" customFormat="1" x14ac:dyDescent="0.25">
      <c r="A38" s="178"/>
      <c r="B38" s="31"/>
      <c r="C38" s="31"/>
      <c r="D38" s="178"/>
      <c r="E38" s="178"/>
      <c r="F38" s="180" t="s">
        <v>527</v>
      </c>
      <c r="G38" s="178"/>
      <c r="H38" s="181"/>
      <c r="I38" s="31"/>
      <c r="J38" s="178"/>
      <c r="K38" s="178"/>
      <c r="L38" s="178"/>
      <c r="M38" s="178"/>
      <c r="N38" s="48"/>
      <c r="O38" s="178"/>
      <c r="P38" s="167" t="s">
        <v>550</v>
      </c>
      <c r="Q38" s="167" t="e">
        <f>SUM(Q27:Q28)</f>
        <v>#REF!</v>
      </c>
      <c r="R38" s="178"/>
      <c r="S38" s="167" t="s">
        <v>551</v>
      </c>
      <c r="T38" s="98">
        <f>SUM(T13:T15)</f>
        <v>0</v>
      </c>
      <c r="U38" s="33"/>
      <c r="V38" s="33"/>
    </row>
    <row r="39" spans="1:22" s="32" customFormat="1" x14ac:dyDescent="0.25">
      <c r="A39" s="34" t="s">
        <v>552</v>
      </c>
      <c r="B39" s="178"/>
      <c r="C39" s="178"/>
      <c r="D39" s="178"/>
      <c r="E39" s="178"/>
      <c r="F39" s="178"/>
      <c r="G39" s="178"/>
      <c r="H39" s="178"/>
      <c r="I39" s="178"/>
      <c r="J39" s="178"/>
      <c r="K39" s="178"/>
      <c r="L39" s="178"/>
      <c r="M39" s="178"/>
      <c r="N39" s="178"/>
      <c r="O39" s="178"/>
      <c r="P39" s="167" t="s">
        <v>553</v>
      </c>
      <c r="Q39" s="167" t="e">
        <f>SUM(Q29:Q31)</f>
        <v>#REF!</v>
      </c>
      <c r="R39" s="178"/>
      <c r="S39" s="167" t="s">
        <v>554</v>
      </c>
      <c r="T39" s="72">
        <f>SUM(T16:T18)</f>
        <v>8</v>
      </c>
      <c r="U39" s="178"/>
      <c r="V39" s="178"/>
    </row>
    <row r="40" spans="1:22" x14ac:dyDescent="0.25">
      <c r="A40" s="35" t="s">
        <v>555</v>
      </c>
      <c r="B40" s="36">
        <f>COUNTIF(A$42:A$48,A40)</f>
        <v>0</v>
      </c>
      <c r="C40" s="31"/>
      <c r="D40" s="183"/>
      <c r="E40" s="183"/>
      <c r="F40" s="34" t="s">
        <v>109</v>
      </c>
      <c r="G40" s="183"/>
      <c r="H40" s="183"/>
      <c r="I40" s="183"/>
      <c r="J40" s="183"/>
      <c r="K40" s="183"/>
      <c r="L40" s="34" t="s">
        <v>547</v>
      </c>
      <c r="M40" s="178"/>
      <c r="N40" s="48"/>
      <c r="O40" s="183"/>
      <c r="P40" s="167" t="s">
        <v>556</v>
      </c>
      <c r="Q40" s="184" t="e">
        <f>SUM(Q32:Q33)</f>
        <v>#REF!</v>
      </c>
      <c r="R40" s="183"/>
      <c r="S40" s="167" t="s">
        <v>557</v>
      </c>
      <c r="T40" s="99">
        <f>SUM(T19:T26)</f>
        <v>0</v>
      </c>
      <c r="U40" s="183"/>
      <c r="V40" s="183"/>
    </row>
    <row r="41" spans="1:22" x14ac:dyDescent="0.25">
      <c r="A41" s="37" t="s">
        <v>558</v>
      </c>
      <c r="B41" s="36">
        <f>COUNTIF(A$42:A$48,A41)</f>
        <v>0</v>
      </c>
      <c r="C41" s="31"/>
      <c r="D41" s="183"/>
      <c r="E41" s="183"/>
      <c r="F41" s="180" t="s">
        <v>130</v>
      </c>
      <c r="G41" s="183"/>
      <c r="H41" s="183"/>
      <c r="I41" s="183"/>
      <c r="J41" s="183"/>
      <c r="K41" s="183"/>
      <c r="L41" s="61" t="s">
        <v>548</v>
      </c>
      <c r="M41" s="36" t="e">
        <f>SUM(M27:M30)</f>
        <v>#REF!</v>
      </c>
      <c r="N41" s="48"/>
      <c r="O41" s="183"/>
      <c r="P41" s="183"/>
      <c r="Q41" s="183"/>
      <c r="R41" s="183"/>
      <c r="S41" s="183"/>
      <c r="T41" s="183"/>
      <c r="U41" s="183"/>
      <c r="V41" s="183"/>
    </row>
    <row r="42" spans="1:22" x14ac:dyDescent="0.25">
      <c r="A42" s="38" t="s">
        <v>559</v>
      </c>
      <c r="B42" s="36">
        <f>COUNTIF(A$42:A$48,A42)</f>
        <v>1</v>
      </c>
      <c r="C42" s="31"/>
      <c r="D42" s="183"/>
      <c r="E42" s="183"/>
      <c r="F42" s="180" t="s">
        <v>148</v>
      </c>
      <c r="G42" s="183"/>
      <c r="H42" s="183"/>
      <c r="I42" s="183"/>
      <c r="J42" s="183"/>
      <c r="K42" s="183"/>
      <c r="L42" s="61" t="s">
        <v>550</v>
      </c>
      <c r="M42" s="36" t="e">
        <f>SUM(M31)</f>
        <v>#REF!</v>
      </c>
      <c r="N42" s="48"/>
      <c r="O42" s="183"/>
      <c r="P42" s="183"/>
      <c r="Q42" s="183"/>
      <c r="R42" s="183"/>
      <c r="S42" s="183"/>
      <c r="T42" s="183"/>
      <c r="U42" s="183"/>
      <c r="V42" s="183"/>
    </row>
    <row r="43" spans="1:22" x14ac:dyDescent="0.25">
      <c r="A43" s="39" t="s">
        <v>560</v>
      </c>
      <c r="B43" s="36">
        <f>COUNTIF(A$42:A$48,A43)</f>
        <v>1</v>
      </c>
      <c r="C43" s="31"/>
      <c r="D43" s="183"/>
      <c r="E43" s="183"/>
      <c r="F43" s="183"/>
      <c r="G43" s="183"/>
      <c r="H43" s="183"/>
      <c r="I43" s="183"/>
      <c r="J43" s="183"/>
      <c r="K43" s="183"/>
      <c r="L43" s="61" t="s">
        <v>553</v>
      </c>
      <c r="M43" s="36" t="e">
        <f>SUM(M32:M33)</f>
        <v>#REF!</v>
      </c>
      <c r="N43" s="48"/>
      <c r="O43" s="183"/>
      <c r="P43" s="183"/>
      <c r="Q43" s="183"/>
      <c r="R43" s="183"/>
      <c r="S43" s="183"/>
      <c r="T43" s="183"/>
      <c r="U43" s="183"/>
      <c r="V43" s="183"/>
    </row>
    <row r="44" spans="1:22" x14ac:dyDescent="0.25">
      <c r="A44" s="41" t="s">
        <v>483</v>
      </c>
      <c r="B44" s="36">
        <f>SUM(B40:B43)</f>
        <v>2</v>
      </c>
      <c r="C44" s="31"/>
      <c r="D44" s="183"/>
      <c r="E44" s="183"/>
      <c r="F44" s="34" t="s">
        <v>561</v>
      </c>
      <c r="G44" s="183"/>
      <c r="H44" s="183"/>
      <c r="I44" s="183"/>
      <c r="J44" s="183"/>
      <c r="K44" s="183"/>
      <c r="L44" s="364" t="s">
        <v>556</v>
      </c>
      <c r="M44" s="362" t="e">
        <f>SUM(M34:M36)</f>
        <v>#REF!</v>
      </c>
      <c r="N44" s="48"/>
      <c r="O44" s="183"/>
      <c r="P44" s="183"/>
      <c r="Q44" s="183"/>
      <c r="R44" s="183"/>
      <c r="S44" s="183"/>
      <c r="T44" s="183"/>
      <c r="U44" s="183"/>
      <c r="V44" s="183"/>
    </row>
    <row r="45" spans="1:22" x14ac:dyDescent="0.25">
      <c r="A45" s="183"/>
      <c r="B45" s="183"/>
      <c r="C45" s="183"/>
      <c r="D45" s="183"/>
      <c r="E45" s="183"/>
      <c r="F45" s="180" t="s">
        <v>110</v>
      </c>
      <c r="G45" s="183"/>
      <c r="H45" s="183"/>
      <c r="I45" s="183"/>
      <c r="J45" s="183"/>
      <c r="K45" s="183"/>
      <c r="L45" s="365"/>
      <c r="M45" s="363"/>
      <c r="N45" s="48"/>
      <c r="O45" s="183"/>
      <c r="P45" s="183"/>
      <c r="Q45" s="183"/>
      <c r="R45" s="183"/>
      <c r="S45" s="183"/>
      <c r="T45" s="183"/>
      <c r="U45" s="183"/>
      <c r="V45" s="183"/>
    </row>
    <row r="46" spans="1:22" x14ac:dyDescent="0.25">
      <c r="A46" s="183"/>
      <c r="B46" s="183"/>
      <c r="C46" s="183"/>
      <c r="D46" s="183"/>
      <c r="E46" s="183"/>
      <c r="F46" s="180" t="s">
        <v>562</v>
      </c>
      <c r="G46" s="183"/>
      <c r="H46" s="183"/>
      <c r="I46" s="183"/>
      <c r="J46" s="183"/>
      <c r="K46" s="183"/>
      <c r="L46" s="183"/>
      <c r="M46" s="183"/>
      <c r="N46" s="183"/>
      <c r="O46" s="185"/>
      <c r="P46" s="183"/>
      <c r="Q46" s="183"/>
      <c r="R46" s="183"/>
      <c r="S46" s="183"/>
      <c r="T46" s="183"/>
      <c r="U46" s="183"/>
      <c r="V46" s="183"/>
    </row>
    <row r="47" spans="1:22" x14ac:dyDescent="0.25">
      <c r="A47" s="34" t="s">
        <v>116</v>
      </c>
      <c r="B47" s="183"/>
      <c r="C47" s="183"/>
      <c r="D47" s="183"/>
      <c r="E47" s="183"/>
      <c r="F47" s="183"/>
      <c r="G47" s="183"/>
      <c r="H47" s="183"/>
      <c r="I47" s="183"/>
      <c r="J47" s="183"/>
      <c r="K47" s="183"/>
      <c r="L47" s="183"/>
      <c r="M47" s="183"/>
      <c r="N47" s="183"/>
      <c r="O47" s="183"/>
      <c r="P47" s="183"/>
      <c r="Q47" s="183"/>
      <c r="R47" s="183"/>
      <c r="S47" s="183"/>
      <c r="T47" s="183"/>
      <c r="U47" s="183"/>
      <c r="V47" s="183"/>
    </row>
    <row r="48" spans="1:22" x14ac:dyDescent="0.25">
      <c r="A48" s="180" t="s">
        <v>563</v>
      </c>
      <c r="B48" s="183"/>
      <c r="C48" s="183"/>
      <c r="D48" s="183"/>
      <c r="E48" s="183"/>
      <c r="F48" s="34" t="s">
        <v>111</v>
      </c>
      <c r="G48" s="183"/>
      <c r="H48" s="183"/>
      <c r="I48" s="183"/>
      <c r="J48" s="183"/>
      <c r="K48" s="183"/>
      <c r="L48" s="183"/>
      <c r="M48" s="183"/>
      <c r="N48" s="183"/>
      <c r="O48" s="183"/>
      <c r="P48" s="183"/>
      <c r="Q48" s="183"/>
      <c r="R48" s="183"/>
      <c r="S48" s="183"/>
      <c r="T48" s="183"/>
      <c r="U48" s="183"/>
      <c r="V48" s="183"/>
    </row>
    <row r="49" spans="1:6" x14ac:dyDescent="0.25">
      <c r="A49" s="180" t="s">
        <v>141</v>
      </c>
      <c r="B49" s="36">
        <f>COUNTIF('Matriz de Riesgos Integrada'!$C$10:$C$446,A49)</f>
        <v>14</v>
      </c>
      <c r="C49" s="31"/>
      <c r="D49" s="183"/>
      <c r="E49" s="183"/>
      <c r="F49" s="180" t="s">
        <v>149</v>
      </c>
    </row>
    <row r="50" spans="1:6" x14ac:dyDescent="0.25">
      <c r="A50" s="180" t="s">
        <v>219</v>
      </c>
      <c r="B50" s="36">
        <f>COUNTIF('Matriz de Riesgos Integrada'!$C$10:$C$446,A50)</f>
        <v>23</v>
      </c>
      <c r="C50" s="31"/>
      <c r="D50" s="183"/>
      <c r="E50" s="183"/>
      <c r="F50" s="180" t="s">
        <v>181</v>
      </c>
    </row>
    <row r="51" spans="1:6" x14ac:dyDescent="0.25">
      <c r="A51" s="180" t="s">
        <v>417</v>
      </c>
      <c r="B51" s="36">
        <f>COUNTIF('Matriz de Riesgos Integrada'!$C$10:$C$446,A51)</f>
        <v>1</v>
      </c>
      <c r="C51" s="31"/>
      <c r="D51" s="183"/>
      <c r="E51" s="183"/>
      <c r="F51" s="183"/>
    </row>
    <row r="52" spans="1:6" x14ac:dyDescent="0.25">
      <c r="A52" s="180" t="s">
        <v>128</v>
      </c>
      <c r="B52" s="36">
        <f>COUNTIF('Matriz de Riesgos Integrada'!$C$10:$C$446,A52)</f>
        <v>2</v>
      </c>
      <c r="C52" s="31"/>
      <c r="D52" s="183"/>
      <c r="E52" s="183"/>
      <c r="F52" s="34" t="s">
        <v>112</v>
      </c>
    </row>
    <row r="53" spans="1:6" ht="30" x14ac:dyDescent="0.25">
      <c r="A53" s="179" t="s">
        <v>564</v>
      </c>
      <c r="B53" s="36">
        <f>COUNTIF('Matriz de Riesgos Integrada'!$C$10:$C$446,A53)</f>
        <v>0</v>
      </c>
      <c r="C53" s="31"/>
      <c r="D53" s="183"/>
      <c r="E53" s="183"/>
      <c r="F53" s="180" t="s">
        <v>150</v>
      </c>
    </row>
    <row r="54" spans="1:6" x14ac:dyDescent="0.25">
      <c r="A54" s="183"/>
      <c r="B54" s="49">
        <f>SUM(B49:B53)</f>
        <v>40</v>
      </c>
      <c r="C54" s="168"/>
      <c r="D54" s="183"/>
      <c r="E54" s="183"/>
      <c r="F54" s="180" t="s">
        <v>333</v>
      </c>
    </row>
    <row r="55" spans="1:6" x14ac:dyDescent="0.25">
      <c r="A55" s="40"/>
      <c r="B55" s="183"/>
      <c r="C55" s="183"/>
      <c r="D55" s="183"/>
      <c r="E55" s="183"/>
      <c r="F55" s="183"/>
    </row>
    <row r="56" spans="1:6" x14ac:dyDescent="0.25">
      <c r="A56" s="34" t="s">
        <v>565</v>
      </c>
      <c r="B56" s="183"/>
      <c r="C56" s="183"/>
      <c r="D56" s="183"/>
      <c r="E56" s="183"/>
      <c r="F56" s="183"/>
    </row>
    <row r="57" spans="1:6" ht="45" x14ac:dyDescent="0.25">
      <c r="A57" s="180" t="s">
        <v>566</v>
      </c>
      <c r="B57" s="180" t="s">
        <v>567</v>
      </c>
      <c r="C57" s="180"/>
      <c r="D57" s="36" t="s">
        <v>568</v>
      </c>
      <c r="E57" s="36" t="s">
        <v>569</v>
      </c>
      <c r="F57" s="34" t="s">
        <v>570</v>
      </c>
    </row>
    <row r="58" spans="1:6" x14ac:dyDescent="0.25">
      <c r="A58" s="180" t="s">
        <v>127</v>
      </c>
      <c r="B58" s="180" t="s">
        <v>128</v>
      </c>
      <c r="C58" s="180"/>
      <c r="D58" s="36" t="e">
        <f>COUNTIFS('Matriz de Riesgos Integrada'!#REF!,$A58,'Matriz de Riesgos Integrada'!#REF!,"SI")</f>
        <v>#REF!</v>
      </c>
      <c r="E58" s="56" t="e">
        <f>COUNTIF('Matriz de Riesgos Integrada'!$B$10:$B$446,A58)-D58</f>
        <v>#REF!</v>
      </c>
      <c r="F58" s="180" t="s">
        <v>563</v>
      </c>
    </row>
    <row r="59" spans="1:6" x14ac:dyDescent="0.25">
      <c r="A59" s="180" t="s">
        <v>138</v>
      </c>
      <c r="B59" s="180" t="s">
        <v>128</v>
      </c>
      <c r="C59" s="180"/>
      <c r="D59" s="36" t="e">
        <f>COUNTIFS('Matriz de Riesgos Integrada'!#REF!,$A59,'Matriz de Riesgos Integrada'!#REF!,"SI")</f>
        <v>#REF!</v>
      </c>
      <c r="E59" s="56" t="e">
        <f>COUNTIF('Matriz de Riesgos Integrada'!$B$10:$B$446,A59)-D59</f>
        <v>#REF!</v>
      </c>
      <c r="F59" s="180" t="s">
        <v>571</v>
      </c>
    </row>
    <row r="60" spans="1:6" x14ac:dyDescent="0.25">
      <c r="A60" s="180" t="s">
        <v>262</v>
      </c>
      <c r="B60" s="180" t="s">
        <v>128</v>
      </c>
      <c r="C60" s="180"/>
      <c r="D60" s="36" t="e">
        <f>COUNTIFS('Matriz de Riesgos Integrada'!#REF!,$A60,'Matriz de Riesgos Integrada'!#REF!,"SI")</f>
        <v>#REF!</v>
      </c>
      <c r="E60" s="56" t="e">
        <f>COUNTIF('Matriz de Riesgos Integrada'!$B$10:$B$446,A60)-D60</f>
        <v>#REF!</v>
      </c>
      <c r="F60" s="180" t="s">
        <v>572</v>
      </c>
    </row>
    <row r="61" spans="1:6" x14ac:dyDescent="0.25">
      <c r="A61" s="180" t="s">
        <v>140</v>
      </c>
      <c r="B61" s="180" t="s">
        <v>141</v>
      </c>
      <c r="C61" s="180"/>
      <c r="D61" s="36" t="e">
        <f>COUNTIFS('Matriz de Riesgos Integrada'!#REF!,$A61,'Matriz de Riesgos Integrada'!#REF!,"SI")</f>
        <v>#REF!</v>
      </c>
      <c r="E61" s="56" t="e">
        <f>COUNTIF('Matriz de Riesgos Integrada'!$B$10:$B$446,A61)-D61</f>
        <v>#REF!</v>
      </c>
      <c r="F61" s="180" t="s">
        <v>573</v>
      </c>
    </row>
    <row r="62" spans="1:6" x14ac:dyDescent="0.25">
      <c r="A62" s="180" t="s">
        <v>416</v>
      </c>
      <c r="B62" s="180" t="s">
        <v>417</v>
      </c>
      <c r="C62" s="180"/>
      <c r="D62" s="36" t="e">
        <f>COUNTIFS('Matriz de Riesgos Integrada'!#REF!,$A62,'Matriz de Riesgos Integrada'!#REF!,"SI")</f>
        <v>#REF!</v>
      </c>
      <c r="E62" s="56" t="e">
        <f>COUNTIF('Matriz de Riesgos Integrada'!$B$10:$B$446,A62)-D62</f>
        <v>#REF!</v>
      </c>
      <c r="F62" s="180" t="s">
        <v>574</v>
      </c>
    </row>
    <row r="63" spans="1:6" x14ac:dyDescent="0.25">
      <c r="A63" s="180" t="s">
        <v>187</v>
      </c>
      <c r="B63" s="180" t="s">
        <v>141</v>
      </c>
      <c r="C63" s="180"/>
      <c r="D63" s="36" t="e">
        <f>COUNTIFS('Matriz de Riesgos Integrada'!#REF!,$A63,'Matriz de Riesgos Integrada'!#REF!,"SI")</f>
        <v>#REF!</v>
      </c>
      <c r="E63" s="56" t="e">
        <f>COUNTIF('Matriz de Riesgos Integrada'!$B$10:$B$446,A63)-D63</f>
        <v>#REF!</v>
      </c>
      <c r="F63" s="180" t="s">
        <v>470</v>
      </c>
    </row>
    <row r="64" spans="1:6" x14ac:dyDescent="0.25">
      <c r="A64" s="180" t="s">
        <v>241</v>
      </c>
      <c r="B64" s="180" t="s">
        <v>219</v>
      </c>
      <c r="C64" s="180"/>
      <c r="D64" s="36" t="e">
        <f>COUNTIFS('Matriz de Riesgos Integrada'!#REF!,$A64,'Matriz de Riesgos Integrada'!#REF!,"SI")</f>
        <v>#REF!</v>
      </c>
      <c r="E64" s="56" t="e">
        <f>COUNTIF('Matriz de Riesgos Integrada'!$B$10:$B$446,A64)-D64</f>
        <v>#REF!</v>
      </c>
      <c r="F64" s="180" t="s">
        <v>154</v>
      </c>
    </row>
    <row r="65" spans="1:6" x14ac:dyDescent="0.25">
      <c r="A65" s="180" t="s">
        <v>242</v>
      </c>
      <c r="B65" s="180" t="s">
        <v>219</v>
      </c>
      <c r="C65" s="180"/>
      <c r="D65" s="36" t="e">
        <f>COUNTIFS('Matriz de Riesgos Integrada'!#REF!,$A65,'Matriz de Riesgos Integrada'!#REF!,"SI")</f>
        <v>#REF!</v>
      </c>
      <c r="E65" s="56" t="e">
        <f>COUNTIF('Matriz de Riesgos Integrada'!$B$10:$B$446,A65)-D65</f>
        <v>#REF!</v>
      </c>
      <c r="F65" s="180" t="s">
        <v>282</v>
      </c>
    </row>
    <row r="66" spans="1:6" x14ac:dyDescent="0.25">
      <c r="A66" s="180" t="s">
        <v>218</v>
      </c>
      <c r="B66" s="180" t="s">
        <v>219</v>
      </c>
      <c r="C66" s="180"/>
      <c r="D66" s="36" t="e">
        <f>COUNTIFS('Matriz de Riesgos Integrada'!#REF!,$A66,'Matriz de Riesgos Integrada'!#REF!,"SI")</f>
        <v>#REF!</v>
      </c>
      <c r="E66" s="56" t="e">
        <f>COUNTIF('Matriz de Riesgos Integrada'!$B$10:$B$446,A66)-D66</f>
        <v>#REF!</v>
      </c>
      <c r="F66" s="180" t="s">
        <v>575</v>
      </c>
    </row>
    <row r="67" spans="1:6" x14ac:dyDescent="0.25">
      <c r="A67" s="180" t="s">
        <v>240</v>
      </c>
      <c r="B67" s="180" t="s">
        <v>219</v>
      </c>
      <c r="C67" s="180"/>
      <c r="D67" s="36" t="e">
        <f>COUNTIFS('Matriz de Riesgos Integrada'!#REF!,$A67,'Matriz de Riesgos Integrada'!#REF!,"SI")</f>
        <v>#REF!</v>
      </c>
      <c r="E67" s="56" t="e">
        <f>COUNTIF('Matriz de Riesgos Integrada'!$B$10:$B$446,A67)-D67</f>
        <v>#REF!</v>
      </c>
      <c r="F67" s="180" t="s">
        <v>576</v>
      </c>
    </row>
    <row r="68" spans="1:6" x14ac:dyDescent="0.25">
      <c r="A68" s="180" t="s">
        <v>340</v>
      </c>
      <c r="B68" s="180" t="s">
        <v>219</v>
      </c>
      <c r="C68" s="180"/>
      <c r="D68" s="36" t="e">
        <f>COUNTIFS('Matriz de Riesgos Integrada'!#REF!,$A68,'Matriz de Riesgos Integrada'!#REF!,"SI")</f>
        <v>#REF!</v>
      </c>
      <c r="E68" s="56" t="e">
        <f>COUNTIF('Matriz de Riesgos Integrada'!$B$10:$B$446,A68)-D68</f>
        <v>#REF!</v>
      </c>
      <c r="F68" s="180" t="s">
        <v>577</v>
      </c>
    </row>
    <row r="69" spans="1:6" x14ac:dyDescent="0.25">
      <c r="A69" s="180" t="s">
        <v>296</v>
      </c>
      <c r="B69" s="180" t="s">
        <v>219</v>
      </c>
      <c r="C69" s="180"/>
      <c r="D69" s="36" t="e">
        <f>COUNTIFS('Matriz de Riesgos Integrada'!#REF!,$A69,'Matriz de Riesgos Integrada'!#REF!,"SI")</f>
        <v>#REF!</v>
      </c>
      <c r="E69" s="56" t="e">
        <f>COUNTIF('Matriz de Riesgos Integrada'!$B$10:$B$446,A69)-D69</f>
        <v>#REF!</v>
      </c>
      <c r="F69" s="180" t="s">
        <v>578</v>
      </c>
    </row>
    <row r="70" spans="1:6" x14ac:dyDescent="0.25">
      <c r="A70" s="180" t="s">
        <v>273</v>
      </c>
      <c r="B70" s="180" t="s">
        <v>219</v>
      </c>
      <c r="C70" s="180"/>
      <c r="D70" s="36" t="e">
        <f>COUNTIFS('Matriz de Riesgos Integrada'!#REF!,$A70,'Matriz de Riesgos Integrada'!#REF!,"SI")</f>
        <v>#REF!</v>
      </c>
      <c r="E70" s="56" t="e">
        <f>COUNTIF('Matriz de Riesgos Integrada'!$B$10:$B$446,A70)-D70</f>
        <v>#REF!</v>
      </c>
      <c r="F70" s="183"/>
    </row>
    <row r="71" spans="1:6" x14ac:dyDescent="0.25">
      <c r="A71" s="180" t="s">
        <v>274</v>
      </c>
      <c r="B71" s="180" t="s">
        <v>141</v>
      </c>
      <c r="C71" s="180"/>
      <c r="D71" s="36" t="e">
        <f>COUNTIFS('Matriz de Riesgos Integrada'!#REF!,$A71,'Matriz de Riesgos Integrada'!#REF!,"SI")</f>
        <v>#REF!</v>
      </c>
      <c r="E71" s="56" t="e">
        <f>COUNTIF('Matriz de Riesgos Integrada'!$B$10:$B$446,A71)-D71</f>
        <v>#REF!</v>
      </c>
      <c r="F71" s="183"/>
    </row>
    <row r="72" spans="1:6" x14ac:dyDescent="0.25">
      <c r="A72" s="180" t="s">
        <v>579</v>
      </c>
      <c r="B72" s="183"/>
      <c r="C72" s="183"/>
      <c r="D72" s="36" t="e">
        <f>SUM(D58:D71)</f>
        <v>#REF!</v>
      </c>
      <c r="E72" s="36" t="e">
        <f>SUM(E58:E71)</f>
        <v>#REF!</v>
      </c>
      <c r="F72" s="183"/>
    </row>
  </sheetData>
  <mergeCells count="5">
    <mergeCell ref="U25:V25"/>
    <mergeCell ref="U2:V2"/>
    <mergeCell ref="U11:V11"/>
    <mergeCell ref="M44:M45"/>
    <mergeCell ref="L44:L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C93758FA0F2344FA1A7327EEA213C3D" ma:contentTypeVersion="10" ma:contentTypeDescription="Crear nuevo documento." ma:contentTypeScope="" ma:versionID="b0ccaa2d1a33c738dea357a695c30969">
  <xsd:schema xmlns:xsd="http://www.w3.org/2001/XMLSchema" xmlns:xs="http://www.w3.org/2001/XMLSchema" xmlns:p="http://schemas.microsoft.com/office/2006/metadata/properties" xmlns:ns3="3f5c8d8f-d809-4a47-813e-a0cb8b271ab9" xmlns:ns4="ed99b531-4aee-43d1-bf1e-c85d123cce70" targetNamespace="http://schemas.microsoft.com/office/2006/metadata/properties" ma:root="true" ma:fieldsID="8284c12b9dd3ea9d4ae86f995aefcdeb" ns3:_="" ns4:_="">
    <xsd:import namespace="3f5c8d8f-d809-4a47-813e-a0cb8b271ab9"/>
    <xsd:import namespace="ed99b531-4aee-43d1-bf1e-c85d123cce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c8d8f-d809-4a47-813e-a0cb8b271ab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9b531-4aee-43d1-bf1e-c85d123cce7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738856-1065-4CB1-9322-ACC5A6F207B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060E06E-9B3E-47B6-9199-68440BF51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5c8d8f-d809-4a47-813e-a0cb8b271ab9"/>
    <ds:schemaRef ds:uri="ed99b531-4aee-43d1-bf1e-c85d123cc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3F216-F157-4DE5-BD40-EF1C7E02C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Portada</vt:lpstr>
      <vt:lpstr>Mapa de Procesos</vt:lpstr>
      <vt:lpstr>Escalas de Valoración</vt:lpstr>
      <vt:lpstr>Matriz de Riesgos Integrada</vt:lpstr>
      <vt:lpstr> Gráficas</vt:lpstr>
      <vt:lpstr>Lista Desplegable</vt:lpstr>
      <vt:lpstr>' Gráficas'!Área_de_impresión</vt:lpstr>
      <vt:lpstr>'Escalas de Valoración'!Área_de_impresión</vt:lpstr>
      <vt:lpstr>'Matriz de Riesgos Integrada'!Área_de_impresión</vt:lpstr>
      <vt:lpstr>Portada!Área_de_impresión</vt:lpstr>
      <vt:lpstr>'Matriz de Riesgos Integrada'!Títulos_a_imprimir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Vargas Cubides</dc:creator>
  <cp:keywords/>
  <dc:description/>
  <cp:lastModifiedBy>Jeimy Vargas Cubides</cp:lastModifiedBy>
  <cp:revision/>
  <dcterms:created xsi:type="dcterms:W3CDTF">2014-05-19T17:36:01Z</dcterms:created>
  <dcterms:modified xsi:type="dcterms:W3CDTF">2022-01-31T15:57:54Z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0x0101004C93758FA0F2344FA1A7327EEA213C3D</vt:lpwstr>
  </property>
</Properties>
</file>