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2024 CONTROL INTERNO\SEGUIMIENTO A RIESGOS DE GESTION\"/>
    </mc:Choice>
  </mc:AlternateContent>
  <xr:revisionPtr revIDLastSave="0" documentId="13_ncr:1_{33730CCF-9C5B-470F-AF11-5B57D734DB5C}" xr6:coauthVersionLast="47" xr6:coauthVersionMax="47" xr10:uidLastSave="{00000000-0000-0000-0000-000000000000}"/>
  <bookViews>
    <workbookView xWindow="-120" yWindow="-120" windowWidth="29040" windowHeight="15840" tabRatio="670" firstSheet="2" activeTab="2" xr2:uid="{00000000-000D-0000-FFFF-FFFF00000000}"/>
  </bookViews>
  <sheets>
    <sheet name=" Gráficas" sheetId="10" state="hidden" r:id="rId1"/>
    <sheet name="Lista Desplegable" sheetId="5" state="hidden" r:id="rId2"/>
    <sheet name="Matriz de Riesgos de gestión" sheetId="4" r:id="rId3"/>
  </sheets>
  <definedNames>
    <definedName name="_xlnm._FilterDatabase" localSheetId="2" hidden="1">'Matriz de Riesgos de gestión'!$A$8:$C$34</definedName>
    <definedName name="_ftn1">#REF!</definedName>
    <definedName name="_ftnref1">#REF!</definedName>
    <definedName name="ACCIÒN">#REF!</definedName>
    <definedName name="_xlnm.Print_Area" localSheetId="0">' Gráficas'!$A$1:$P$97</definedName>
    <definedName name="_xlnm.Print_Area" localSheetId="2">'Matriz de Riesgos de gestión'!$A$1:$AI$9</definedName>
    <definedName name="AREAS">#REF!</definedName>
    <definedName name="IMPACTO">#REF!</definedName>
    <definedName name="PROBABILIDAD">#REF!</definedName>
    <definedName name="PROCESOS">#REF!</definedName>
    <definedName name="_xlnm.Print_Titles" localSheetId="2">'Matriz de Riesgos de gestión'!$1:$9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C10" i="4" l="1"/>
  <c r="Z10" i="4"/>
  <c r="X10" i="4"/>
  <c r="P10" i="4"/>
  <c r="O10" i="4"/>
  <c r="L10" i="4"/>
  <c r="J10" i="4"/>
  <c r="AC24" i="4"/>
  <c r="X24" i="4"/>
  <c r="O24" i="4"/>
  <c r="J24" i="4"/>
  <c r="AC23" i="4"/>
  <c r="X23" i="4"/>
  <c r="AC30" i="4"/>
  <c r="Z30" i="4"/>
  <c r="X30" i="4"/>
  <c r="AC34" i="4"/>
  <c r="Z34" i="4"/>
  <c r="X34" i="4"/>
  <c r="AC33" i="4"/>
  <c r="Z33" i="4"/>
  <c r="X33" i="4"/>
  <c r="AC32" i="4"/>
  <c r="Z32" i="4"/>
  <c r="X32" i="4"/>
  <c r="AC31" i="4"/>
  <c r="Z31" i="4"/>
  <c r="X31" i="4"/>
  <c r="AC29" i="4"/>
  <c r="Z29" i="4"/>
  <c r="X29" i="4"/>
  <c r="P34" i="4"/>
  <c r="O34" i="4"/>
  <c r="L34" i="4"/>
  <c r="J34" i="4"/>
  <c r="P33" i="4"/>
  <c r="O33" i="4"/>
  <c r="L33" i="4"/>
  <c r="J33" i="4"/>
  <c r="P32" i="4"/>
  <c r="O32" i="4"/>
  <c r="L32" i="4"/>
  <c r="J32" i="4"/>
  <c r="P31" i="4"/>
  <c r="O31" i="4"/>
  <c r="L31" i="4"/>
  <c r="J31" i="4"/>
  <c r="P30" i="4"/>
  <c r="O30" i="4"/>
  <c r="L30" i="4"/>
  <c r="J30" i="4"/>
  <c r="P29" i="4"/>
  <c r="O29" i="4"/>
  <c r="L29" i="4"/>
  <c r="P23" i="4"/>
  <c r="O23" i="4"/>
  <c r="J23" i="4"/>
  <c r="AC14" i="4"/>
  <c r="Z14" i="4"/>
  <c r="X14" i="4"/>
  <c r="O14" i="4"/>
  <c r="L14" i="4"/>
  <c r="J14" i="4"/>
  <c r="AC13" i="4"/>
  <c r="Z13" i="4"/>
  <c r="X13" i="4"/>
  <c r="O13" i="4"/>
  <c r="L13" i="4"/>
  <c r="J13" i="4"/>
  <c r="AC12" i="4"/>
  <c r="Z12" i="4"/>
  <c r="X12" i="4"/>
  <c r="P12" i="4"/>
  <c r="O12" i="4"/>
  <c r="L12" i="4"/>
  <c r="J12" i="4"/>
  <c r="AC11" i="4"/>
  <c r="Z11" i="4"/>
  <c r="X11" i="4"/>
  <c r="P11" i="4"/>
  <c r="O11" i="4"/>
  <c r="L11" i="4"/>
  <c r="J11" i="4"/>
  <c r="AC17" i="4"/>
  <c r="Z17" i="4"/>
  <c r="X17" i="4"/>
  <c r="P17" i="4"/>
  <c r="O17" i="4"/>
  <c r="L17" i="4"/>
  <c r="J17" i="4"/>
  <c r="AC16" i="4"/>
  <c r="Z16" i="4"/>
  <c r="X16" i="4"/>
  <c r="P16" i="4"/>
  <c r="O16" i="4"/>
  <c r="L16" i="4"/>
  <c r="J16" i="4"/>
  <c r="AC15" i="4"/>
  <c r="Z15" i="4"/>
  <c r="X15" i="4"/>
  <c r="L15" i="4"/>
  <c r="P15" i="4"/>
  <c r="O15" i="4"/>
  <c r="J15" i="4"/>
  <c r="AC25" i="4"/>
  <c r="X25" i="4"/>
  <c r="P25" i="4"/>
  <c r="O25" i="4"/>
  <c r="J25" i="4"/>
  <c r="AC19" i="4"/>
  <c r="Z19" i="4"/>
  <c r="X19" i="4"/>
  <c r="AC18" i="4"/>
  <c r="O19" i="4"/>
  <c r="L19" i="4"/>
  <c r="J19" i="4"/>
  <c r="Z18" i="4"/>
  <c r="X18" i="4"/>
  <c r="T24" i="4"/>
  <c r="T23" i="4"/>
  <c r="T22" i="4"/>
  <c r="T21" i="4"/>
  <c r="T20" i="4"/>
  <c r="T19" i="4"/>
  <c r="T18" i="4"/>
  <c r="T17" i="4"/>
  <c r="T16" i="4"/>
  <c r="T15" i="4"/>
  <c r="T14" i="4"/>
  <c r="T13" i="4"/>
  <c r="T12" i="4"/>
  <c r="T11" i="4"/>
  <c r="T10" i="4"/>
  <c r="P24" i="4"/>
  <c r="P22" i="4"/>
  <c r="P21" i="4"/>
  <c r="P20" i="4"/>
  <c r="P19" i="4"/>
  <c r="P18" i="4"/>
  <c r="P14" i="4"/>
  <c r="P13" i="4"/>
  <c r="O22" i="4"/>
  <c r="O21" i="4"/>
  <c r="O20" i="4"/>
  <c r="O18" i="4"/>
  <c r="J21" i="4"/>
  <c r="J20" i="4"/>
  <c r="J18" i="4"/>
  <c r="J22" i="4"/>
  <c r="O27" i="4"/>
  <c r="I89" i="10"/>
  <c r="G89" i="10"/>
  <c r="F89" i="10"/>
  <c r="D92" i="10"/>
  <c r="D93" i="10"/>
  <c r="D94" i="10"/>
  <c r="D95" i="10"/>
  <c r="D91" i="10"/>
  <c r="M67" i="10"/>
  <c r="I67" i="10"/>
  <c r="G67" i="10"/>
  <c r="F67" i="10"/>
  <c r="D70" i="10"/>
  <c r="D71" i="10"/>
  <c r="D72" i="10"/>
  <c r="D69" i="10"/>
  <c r="M28" i="5"/>
  <c r="M29" i="5"/>
  <c r="M30" i="5"/>
  <c r="M31" i="5"/>
  <c r="M42" i="5" s="1"/>
  <c r="P47" i="10" s="1"/>
  <c r="M32" i="5"/>
  <c r="M43" i="5" s="1"/>
  <c r="P48" i="10" s="1"/>
  <c r="M33" i="5"/>
  <c r="M34" i="5"/>
  <c r="M44" i="5" s="1"/>
  <c r="P49" i="10" s="1"/>
  <c r="M35" i="5"/>
  <c r="M36" i="5"/>
  <c r="M27" i="5"/>
  <c r="M37" i="5" s="1"/>
  <c r="O44" i="10"/>
  <c r="M44" i="10"/>
  <c r="I44" i="10"/>
  <c r="G44" i="10"/>
  <c r="F44" i="10"/>
  <c r="D47" i="10"/>
  <c r="D48" i="10"/>
  <c r="D49" i="10"/>
  <c r="D50" i="10"/>
  <c r="D46" i="10"/>
  <c r="Q31" i="5"/>
  <c r="Q30" i="5"/>
  <c r="Q26" i="5"/>
  <c r="Q32" i="5"/>
  <c r="Q40" i="5" s="1"/>
  <c r="O72" i="10" s="1"/>
  <c r="Q27" i="5"/>
  <c r="Q38" i="5" s="1"/>
  <c r="O70" i="10" s="1"/>
  <c r="Q33" i="5"/>
  <c r="Q28" i="5"/>
  <c r="Q25" i="5"/>
  <c r="Q34" i="5" s="1"/>
  <c r="Q29" i="5"/>
  <c r="Q39" i="5" s="1"/>
  <c r="O71" i="10" s="1"/>
  <c r="J35" i="10"/>
  <c r="J36" i="10"/>
  <c r="J37" i="10"/>
  <c r="J34" i="10"/>
  <c r="J38" i="10" s="1"/>
  <c r="D59" i="5"/>
  <c r="E59" i="5" s="1"/>
  <c r="D61" i="5"/>
  <c r="E61" i="5" s="1"/>
  <c r="D60" i="5"/>
  <c r="D62" i="5"/>
  <c r="D63" i="5"/>
  <c r="D64" i="5"/>
  <c r="D65" i="5"/>
  <c r="E65" i="5" s="1"/>
  <c r="D66" i="5"/>
  <c r="E66" i="5" s="1"/>
  <c r="D67" i="5"/>
  <c r="D68" i="5"/>
  <c r="D69" i="5"/>
  <c r="E69" i="5" s="1"/>
  <c r="D70" i="5"/>
  <c r="E70" i="5" s="1"/>
  <c r="D71" i="5"/>
  <c r="E71" i="5" s="1"/>
  <c r="D58" i="5"/>
  <c r="E58" i="5" s="1"/>
  <c r="E72" i="5" s="1"/>
  <c r="J59" i="10"/>
  <c r="J60" i="10"/>
  <c r="J58" i="10"/>
  <c r="J57" i="10"/>
  <c r="J61" i="10" s="1"/>
  <c r="G69" i="10" s="1"/>
  <c r="Q6" i="5"/>
  <c r="O6" i="5"/>
  <c r="Q5" i="5"/>
  <c r="Q4" i="5"/>
  <c r="Q3" i="5"/>
  <c r="O5" i="5"/>
  <c r="O4" i="5"/>
  <c r="O3" i="5"/>
  <c r="E60" i="5"/>
  <c r="E62" i="5"/>
  <c r="E63" i="5"/>
  <c r="E64" i="5"/>
  <c r="E67" i="5"/>
  <c r="E68" i="5"/>
  <c r="B50" i="5"/>
  <c r="B51" i="5"/>
  <c r="B52" i="5"/>
  <c r="B53" i="5"/>
  <c r="B49" i="5"/>
  <c r="O21" i="10"/>
  <c r="M21" i="10"/>
  <c r="I21" i="10"/>
  <c r="G21" i="10"/>
  <c r="F21" i="10"/>
  <c r="D24" i="10"/>
  <c r="D25" i="10"/>
  <c r="D26" i="10"/>
  <c r="D27" i="10"/>
  <c r="D23" i="10"/>
  <c r="B43" i="5"/>
  <c r="B42" i="5"/>
  <c r="B41" i="5"/>
  <c r="B40" i="5"/>
  <c r="B36" i="5"/>
  <c r="B35" i="5"/>
  <c r="B11" i="5" s="1"/>
  <c r="B29" i="5"/>
  <c r="B33" i="5"/>
  <c r="B31" i="5"/>
  <c r="B34" i="5"/>
  <c r="B10" i="5" s="1"/>
  <c r="P26" i="10" s="1"/>
  <c r="B27" i="5"/>
  <c r="B37" i="5" s="1"/>
  <c r="B32" i="5"/>
  <c r="B9" i="5" s="1"/>
  <c r="P25" i="10" s="1"/>
  <c r="B30" i="5"/>
  <c r="B8" i="5" s="1"/>
  <c r="P24" i="10" s="1"/>
  <c r="B28" i="5"/>
  <c r="B44" i="5"/>
  <c r="L18" i="4"/>
  <c r="Q37" i="5" l="1"/>
  <c r="O69" i="10" s="1"/>
  <c r="O73" i="10" s="1"/>
  <c r="B7" i="5"/>
  <c r="P23" i="10" s="1"/>
  <c r="P28" i="10" s="1"/>
  <c r="D72" i="5"/>
  <c r="M41" i="5"/>
  <c r="P46" i="10" s="1"/>
  <c r="P51" i="10" s="1"/>
  <c r="M48" i="10"/>
  <c r="O50" i="10"/>
  <c r="K47" i="10"/>
  <c r="K69" i="10"/>
  <c r="K71" i="10"/>
  <c r="M72" i="10"/>
  <c r="I46" i="10"/>
  <c r="AB27" i="4"/>
  <c r="AC27" i="4" s="1"/>
  <c r="AB28" i="4"/>
  <c r="AC28" i="4" s="1"/>
  <c r="J11" i="10"/>
  <c r="AB21" i="4"/>
  <c r="AC21" i="4" s="1"/>
  <c r="AB26" i="4"/>
  <c r="AC26" i="4" s="1"/>
  <c r="N26" i="4"/>
  <c r="O26" i="4" s="1"/>
  <c r="N28" i="4"/>
  <c r="O28" i="4" s="1"/>
  <c r="AB20" i="4"/>
  <c r="AC20" i="4" s="1"/>
  <c r="J12" i="10"/>
  <c r="AB22" i="4"/>
  <c r="AC22" i="4" s="1"/>
  <c r="B54" i="5"/>
  <c r="Q7" i="5" s="1"/>
  <c r="J14" i="10"/>
  <c r="J13" i="10"/>
  <c r="J81" i="10" l="1"/>
  <c r="T13" i="5"/>
  <c r="T22" i="5"/>
  <c r="T10" i="5"/>
  <c r="J79" i="10"/>
  <c r="J82" i="10"/>
  <c r="J80" i="10"/>
  <c r="T25" i="5"/>
  <c r="T9" i="5"/>
  <c r="T12" i="5"/>
  <c r="T26" i="5"/>
  <c r="T14" i="5"/>
  <c r="T11" i="5"/>
  <c r="T24" i="5"/>
  <c r="T17" i="5"/>
  <c r="T21" i="5"/>
  <c r="T20" i="5"/>
  <c r="T23" i="5"/>
  <c r="T15" i="5"/>
  <c r="T16" i="5"/>
  <c r="T18" i="5"/>
  <c r="T19" i="5"/>
  <c r="O7" i="5"/>
  <c r="J15" i="10"/>
  <c r="T38" i="5" l="1"/>
  <c r="M91" i="10" s="1"/>
  <c r="J83" i="10"/>
  <c r="H82" i="10" s="1"/>
  <c r="T39" i="5"/>
  <c r="M92" i="10" s="1"/>
  <c r="T37" i="5"/>
  <c r="T40" i="5"/>
  <c r="M93" i="10" s="1"/>
  <c r="G23" i="10"/>
  <c r="K24" i="10"/>
  <c r="O27" i="10"/>
  <c r="M25" i="10"/>
  <c r="M96" i="10" l="1"/>
  <c r="G91" i="10" s="1"/>
  <c r="H79" i="10"/>
  <c r="H80" i="10"/>
  <c r="H81" i="10"/>
  <c r="K92" i="10" l="1"/>
  <c r="K91" i="10"/>
  <c r="K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 i3</author>
    <author>Jeimy VC</author>
    <author>tc={0E416DC6-A122-4219-B44F-38666FADE398}</author>
    <author>tc={BF78F351-46FB-4756-9FCE-AFCFF8E2E7F3}</author>
  </authors>
  <commentList>
    <comment ref="AJ9" authorId="0" shapeId="0" xr:uid="{6C4EA95F-804A-4C23-B9F8-DDA73690ABD8}">
      <text>
        <r>
          <rPr>
            <sz val="12"/>
            <color indexed="81"/>
            <rFont val="Tahoma"/>
            <family val="2"/>
          </rPr>
          <t>Registre el analisis con base a los resultados obtenidos en el primer trimestre.</t>
        </r>
      </text>
    </comment>
    <comment ref="AK9" authorId="0" shapeId="0" xr:uid="{A066F855-9B7E-4629-A89D-CE3DB614ADBE}">
      <text>
        <r>
          <rPr>
            <sz val="12"/>
            <color indexed="81"/>
            <rFont val="Tahoma"/>
            <family val="2"/>
          </rPr>
          <t xml:space="preserve">Evidencias del cumplimiento
adjunte aqui el link que dirija a la evidencia del cumplimiento del indicador
</t>
        </r>
      </text>
    </comment>
    <comment ref="AL9" authorId="0" shapeId="0" xr:uid="{15D27044-3DA9-44BD-AD33-8D17BAEE22BD}">
      <text>
        <r>
          <rPr>
            <sz val="12"/>
            <color indexed="81"/>
            <rFont val="Tahoma"/>
            <family val="2"/>
          </rPr>
          <t>Registre el analisis con base a los resultados obtenidos en el segundo trimestre.</t>
        </r>
      </text>
    </comment>
    <comment ref="AM9" authorId="0" shapeId="0" xr:uid="{A7D5FF88-2FC1-41B4-BD5B-BE3C5AB854D1}">
      <text>
        <r>
          <rPr>
            <sz val="12"/>
            <color indexed="81"/>
            <rFont val="Tahoma"/>
            <family val="2"/>
          </rPr>
          <t xml:space="preserve">Evidencias del cumplimiento
adjunte aqui el link que dirija a la evidencia del cumplimiento del indicador
</t>
        </r>
      </text>
    </comment>
    <comment ref="AN9" authorId="0" shapeId="0" xr:uid="{2671A263-E869-42C1-888A-47A34528292C}">
      <text>
        <r>
          <rPr>
            <sz val="12"/>
            <color indexed="81"/>
            <rFont val="Tahoma"/>
            <family val="2"/>
          </rPr>
          <t>Registre el analisis con base a los resultados obtenidos en el primer trimestre.</t>
        </r>
      </text>
    </comment>
    <comment ref="AO9" authorId="0" shapeId="0" xr:uid="{045700A1-D735-468D-BDA5-C52E8FB840E7}">
      <text>
        <r>
          <rPr>
            <sz val="12"/>
            <color indexed="81"/>
            <rFont val="Tahoma"/>
            <family val="2"/>
          </rPr>
          <t xml:space="preserve">Evidencias del cumplimiento
adjunte aqui el link que dirija a la evidencia del cumplimiento del indicador
</t>
        </r>
      </text>
    </comment>
    <comment ref="AP9" authorId="0" shapeId="0" xr:uid="{A963BAD7-91DA-4363-A3AE-814DDCFD1975}">
      <text>
        <r>
          <rPr>
            <sz val="12"/>
            <color indexed="81"/>
            <rFont val="Tahoma"/>
            <family val="2"/>
          </rPr>
          <t>Registre el analisis con base a los resultados obtenidos en el primer trimestre.</t>
        </r>
      </text>
    </comment>
    <comment ref="AQ9" authorId="0" shapeId="0" xr:uid="{98AD7126-36F1-47AD-AEDE-669AAB105D3C}">
      <text>
        <r>
          <rPr>
            <sz val="12"/>
            <color indexed="81"/>
            <rFont val="Tahoma"/>
            <family val="2"/>
          </rPr>
          <t xml:space="preserve">Evidencias del cumplimiento
adjunte aqui el link que dirija a la evidencia del cumplimiento del indicador
</t>
        </r>
      </text>
    </comment>
    <comment ref="B24" authorId="1" shapeId="0" xr:uid="{8CD9E75A-EB02-4CB6-95B5-1F968EB6D13B}">
      <text>
        <r>
          <rPr>
            <b/>
            <sz val="9"/>
            <color indexed="81"/>
            <rFont val="Tahoma"/>
            <family val="2"/>
          </rPr>
          <t>Jeimy VC:</t>
        </r>
        <r>
          <rPr>
            <sz val="9"/>
            <color indexed="81"/>
            <rFont val="Tahoma"/>
            <family val="2"/>
          </rPr>
          <t xml:space="preserve">
Compartido con 
Gestion Financiera
Gestión TH
Direccionamiento Estrategico
Gestión de TIC</t>
        </r>
      </text>
    </comment>
    <comment ref="A28" authorId="2" shapeId="0" xr:uid="{0E416DC6-A122-4219-B44F-38666FADE398}">
      <text>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escala</t>
      </text>
    </comment>
    <comment ref="AC28" authorId="3" shapeId="0" xr:uid="{BF78F351-46FB-4756-9FCE-AFCFF8E2E7F3}">
      <text>
        <t>[Comentario encadenado]
Tu versión de Excel te permite leer este comentario encadenado; sin embargo, las ediciones que se apliquen se quitarán si el archivo se abre en una versión más reciente de Excel. Más información: https://go.microsoft.com/fwlink/?linkid=870924
Comentario:
    ALTA</t>
      </text>
    </comment>
  </commentList>
</comments>
</file>

<file path=xl/sharedStrings.xml><?xml version="1.0" encoding="utf-8"?>
<sst xmlns="http://schemas.openxmlformats.org/spreadsheetml/2006/main" count="1005" uniqueCount="550">
  <si>
    <t>%</t>
  </si>
  <si>
    <t>IMPACTO</t>
  </si>
  <si>
    <t>ZONA DE RIESGO</t>
  </si>
  <si>
    <t>Valoración</t>
  </si>
  <si>
    <t>MENOR</t>
  </si>
  <si>
    <t>MODERADO</t>
  </si>
  <si>
    <t>MAYOR</t>
  </si>
  <si>
    <t>CATASTROFICO</t>
  </si>
  <si>
    <t>PROBABILIDAD</t>
  </si>
  <si>
    <t>BAJA</t>
  </si>
  <si>
    <t>MODERADA</t>
  </si>
  <si>
    <t>MEDIA</t>
  </si>
  <si>
    <t>ALTA</t>
  </si>
  <si>
    <t>EXTREMA</t>
  </si>
  <si>
    <t>MUY ALTA</t>
  </si>
  <si>
    <t>INSIGNIFICANTE</t>
  </si>
  <si>
    <t>EXTREMO</t>
  </si>
  <si>
    <t>BAJO</t>
  </si>
  <si>
    <t>2, 3 y 4</t>
  </si>
  <si>
    <t xml:space="preserve">RARO </t>
  </si>
  <si>
    <t>MEDIO</t>
  </si>
  <si>
    <t>IMPROBABLE</t>
  </si>
  <si>
    <t>ALTO</t>
  </si>
  <si>
    <t>6 y 7</t>
  </si>
  <si>
    <t>POSIBLE</t>
  </si>
  <si>
    <t>CRITICO</t>
  </si>
  <si>
    <t>8, 9 y 10</t>
  </si>
  <si>
    <t>PROBABLE</t>
  </si>
  <si>
    <t>CASI CIERTO</t>
  </si>
  <si>
    <t>CONSECUENCIAS</t>
  </si>
  <si>
    <t>DAÑINO</t>
  </si>
  <si>
    <t xml:space="preserve">BAJA </t>
  </si>
  <si>
    <t>RARA VEZ</t>
  </si>
  <si>
    <t>CASI SEGURO</t>
  </si>
  <si>
    <t>REGIÓN ADMINISTRATIVA DE PLANEACIÓN ESPECIAL - RAPE, REGIÓN CENTRAL</t>
  </si>
  <si>
    <t xml:space="preserve">MATRIZ DE RIESGOS </t>
  </si>
  <si>
    <t>RIESGOS DE GESTIÓN</t>
  </si>
  <si>
    <t>DISTRIBUCIÓN ZONA RIESGOS INHERENTES</t>
  </si>
  <si>
    <t>ZONA DE RIESGOS</t>
  </si>
  <si>
    <t>RANGO DE VALORACIÓN DEL RIESGO</t>
  </si>
  <si>
    <t>RESULTADOS</t>
  </si>
  <si>
    <t>Mitigado o eliminado</t>
  </si>
  <si>
    <t>Asumir y Revisar</t>
  </si>
  <si>
    <t>Reducir, evitar o compartir</t>
  </si>
  <si>
    <t>Reducir, evitar, compartir o transferir</t>
  </si>
  <si>
    <t>TOTAL</t>
  </si>
  <si>
    <t>MATRIZ DE IMPACTO Y PROBABILIDAD DE RIESGOS</t>
  </si>
  <si>
    <t>RESULTADOS RIESGO RESIDUAL</t>
  </si>
  <si>
    <t>Baja=</t>
  </si>
  <si>
    <t>Moderada =</t>
  </si>
  <si>
    <t xml:space="preserve">               Alta     = </t>
  </si>
  <si>
    <t xml:space="preserve">   Extrema  =</t>
  </si>
  <si>
    <t>RIESGOS CONTRACTUALES</t>
  </si>
  <si>
    <t>Riesgos Bajos    =</t>
  </si>
  <si>
    <t>Riesgos Medios =</t>
  </si>
  <si>
    <t xml:space="preserve">Riesgos Altos     = </t>
  </si>
  <si>
    <t>Riesgos Criticos   =</t>
  </si>
  <si>
    <t>RIESGOS DE SEGURIDAD Y SALUD EN EL TRABAJO</t>
  </si>
  <si>
    <t>Riesgos Bajos=</t>
  </si>
  <si>
    <t>Riesgos Medios=</t>
  </si>
  <si>
    <t>Riesgos Altos=</t>
  </si>
  <si>
    <t>Riesgos Criticos=</t>
  </si>
  <si>
    <t>RIESGOS DE CORRUPCION</t>
  </si>
  <si>
    <t>% DE VALORACIÓN DEL RIESGO</t>
  </si>
  <si>
    <t>Moderada=</t>
  </si>
  <si>
    <t>Alta=</t>
  </si>
  <si>
    <t>Extrema=</t>
  </si>
  <si>
    <t xml:space="preserve"> </t>
  </si>
  <si>
    <t>TIPO DE RIESGO</t>
  </si>
  <si>
    <t>OPCION</t>
  </si>
  <si>
    <t xml:space="preserve">CLASE </t>
  </si>
  <si>
    <t>TIPO</t>
  </si>
  <si>
    <t>ETAPA DE CONTRATACION</t>
  </si>
  <si>
    <t>Ejecución y administración de procesos</t>
  </si>
  <si>
    <t>SI</t>
  </si>
  <si>
    <t>PERIODICIDAD</t>
  </si>
  <si>
    <t>Valoración CAUSAS</t>
  </si>
  <si>
    <t>Suficiencia Evidencias</t>
  </si>
  <si>
    <t xml:space="preserve">GENERAL </t>
  </si>
  <si>
    <t>PREVENTIVO</t>
  </si>
  <si>
    <t xml:space="preserve">INTERNA </t>
  </si>
  <si>
    <t>PLANEACIÓN</t>
  </si>
  <si>
    <t>Fraude externo</t>
  </si>
  <si>
    <t>NO</t>
  </si>
  <si>
    <t>SEMANAL</t>
  </si>
  <si>
    <t>No se presenta</t>
  </si>
  <si>
    <t>Alto</t>
  </si>
  <si>
    <t>ESPECIFICO</t>
  </si>
  <si>
    <t>DETECTIVO</t>
  </si>
  <si>
    <t>EXTERNA</t>
  </si>
  <si>
    <t>SELECCIÓN</t>
  </si>
  <si>
    <t>Fraude interno</t>
  </si>
  <si>
    <t>QUINCENAL</t>
  </si>
  <si>
    <t>Mejoró</t>
  </si>
  <si>
    <t>Medio</t>
  </si>
  <si>
    <t>CORRECTIVO</t>
  </si>
  <si>
    <t>INTERNA / EXTERNA</t>
  </si>
  <si>
    <t>CONTRATACIÓN</t>
  </si>
  <si>
    <t>Fallas tecnológicas</t>
  </si>
  <si>
    <t>MENSUAL</t>
  </si>
  <si>
    <t>Continua Igual</t>
  </si>
  <si>
    <t>Bajo</t>
  </si>
  <si>
    <t>EJECUCIÓN</t>
  </si>
  <si>
    <t>Relaciones laborales</t>
  </si>
  <si>
    <t>BIMENSUAL</t>
  </si>
  <si>
    <t>Empeoró</t>
  </si>
  <si>
    <t>Ninguno</t>
  </si>
  <si>
    <t>Usuarios, productos y prácticas</t>
  </si>
  <si>
    <t>TRIMESTRAL</t>
  </si>
  <si>
    <t>Sin Valoración</t>
  </si>
  <si>
    <t>Daños a activos fijos/eventos externos</t>
  </si>
  <si>
    <t>CUATRIMESTRAL</t>
  </si>
  <si>
    <t>VALOR DEL RIESGO</t>
  </si>
  <si>
    <t>SEMESTRAL</t>
  </si>
  <si>
    <t>RIESGOS ECONOMICOS</t>
  </si>
  <si>
    <t>ANUAL</t>
  </si>
  <si>
    <t>RIESGOS SOCIALES</t>
  </si>
  <si>
    <t>CUANDO APLIQUE</t>
  </si>
  <si>
    <t>RIESGOS OPERACIONALES</t>
  </si>
  <si>
    <t>RIESGOS FINANCIEROS</t>
  </si>
  <si>
    <t>1,2,3</t>
  </si>
  <si>
    <t>RIESGOS REGULATORIOS</t>
  </si>
  <si>
    <t>RIESGOS DE LA NATURALEZA</t>
  </si>
  <si>
    <t>RIESGOS AMBIENTALES</t>
  </si>
  <si>
    <t>RIESGOS TECNOLOGICOS</t>
  </si>
  <si>
    <t>RIESGOS DE IMAGEN INSTITUCIONAL</t>
  </si>
  <si>
    <t>RIESGOS POLITICOS</t>
  </si>
  <si>
    <t>CLASIFICACION DE RIESGOS</t>
  </si>
  <si>
    <t>RIESGOS DE CORRUPCIÓN</t>
  </si>
  <si>
    <t>RIESGOS DE SEGURIDAD DIGITAL</t>
  </si>
  <si>
    <t>RIESGOS PARA LA DEFENSA JURÍDICA</t>
  </si>
  <si>
    <t xml:space="preserve">TIPO DE CONTROL </t>
  </si>
  <si>
    <t>zona de riesgo</t>
  </si>
  <si>
    <t>bajo</t>
  </si>
  <si>
    <t xml:space="preserve">baja </t>
  </si>
  <si>
    <t>medio</t>
  </si>
  <si>
    <t xml:space="preserve">moderada </t>
  </si>
  <si>
    <t>ZONA RESIDUAL</t>
  </si>
  <si>
    <t>alto</t>
  </si>
  <si>
    <t>alta</t>
  </si>
  <si>
    <t>BAJO: Mitigado o eliminado</t>
  </si>
  <si>
    <t>TIPO DE IMPLEMENTACIÓN</t>
  </si>
  <si>
    <t>critico</t>
  </si>
  <si>
    <t>extrema</t>
  </si>
  <si>
    <t>MODERADO: Asumir y Revisar</t>
  </si>
  <si>
    <t>AUTOMATICO</t>
  </si>
  <si>
    <t>ALTO: Reducir, evitar o compartir</t>
  </si>
  <si>
    <t>MANUAL</t>
  </si>
  <si>
    <t>EXTREMO: Reducir, evitar, compartir o transferir</t>
  </si>
  <si>
    <t>CONTROL DOCUMENTADO</t>
  </si>
  <si>
    <t xml:space="preserve">DOCUMENTADO </t>
  </si>
  <si>
    <t>SIN DOCUMENTAR</t>
  </si>
  <si>
    <t>DEPENDENCIA</t>
  </si>
  <si>
    <t>Seleccione..</t>
  </si>
  <si>
    <t>FRECUENCIA</t>
  </si>
  <si>
    <t>Despacho de Gerencia</t>
  </si>
  <si>
    <t>CONTINUA</t>
  </si>
  <si>
    <t>Dirección Administrativa y Financiera</t>
  </si>
  <si>
    <t>ALEATORIA</t>
  </si>
  <si>
    <t>Dirección de Planificación, Gestión y Ejecución de Proyectos</t>
  </si>
  <si>
    <t>Oficina Asesora de Planeación Institucional</t>
  </si>
  <si>
    <t>EVIDENCIA</t>
  </si>
  <si>
    <t>Depacho de Gerencia /
Oficina Asesora de Planeación Institucional</t>
  </si>
  <si>
    <t>CON REGISTRO</t>
  </si>
  <si>
    <t>SIN REGISTRO</t>
  </si>
  <si>
    <t>PROCESO</t>
  </si>
  <si>
    <t>Seleccione Proceso...</t>
  </si>
  <si>
    <t>Primero seleccione el Proceso</t>
  </si>
  <si>
    <t>RIESGOS POR PROCESO</t>
  </si>
  <si>
    <t>OTROS RIESGOS DEL PROCESO</t>
  </si>
  <si>
    <t xml:space="preserve">Responsable </t>
  </si>
  <si>
    <t>Direccionamiento Estratégico</t>
  </si>
  <si>
    <t>Administración del SIG</t>
  </si>
  <si>
    <t>Gerente</t>
  </si>
  <si>
    <t>Gestión del Conocimiento e Innovación</t>
  </si>
  <si>
    <t>Director Administrativo y Financiero</t>
  </si>
  <si>
    <t>Comunicación Institucional</t>
  </si>
  <si>
    <t>Director Técnico</t>
  </si>
  <si>
    <t>Planificación, Gestión y Ejecución de Proyectos</t>
  </si>
  <si>
    <t xml:space="preserve">Jefe de Oficina Asesora </t>
  </si>
  <si>
    <t>Gestión Jurídica</t>
  </si>
  <si>
    <t>Asesor Jurídico</t>
  </si>
  <si>
    <t>Gestión de Bienes y Servicios</t>
  </si>
  <si>
    <t>Asesor de Comunicaciones</t>
  </si>
  <si>
    <t>Gestión Documental</t>
  </si>
  <si>
    <t>Asesor de Control Interno</t>
  </si>
  <si>
    <t>Gestión Financiera</t>
  </si>
  <si>
    <t>Profesional Especializado</t>
  </si>
  <si>
    <t>Gestión del Talento Humano</t>
  </si>
  <si>
    <t>Profesional Universitario</t>
  </si>
  <si>
    <t>Gestión Contractual</t>
  </si>
  <si>
    <t>Técnico Administrativo</t>
  </si>
  <si>
    <t>Gestión TICs</t>
  </si>
  <si>
    <t>Profesional Especializado / Técnico Administrativo</t>
  </si>
  <si>
    <t>Servicio al Ciudadano</t>
  </si>
  <si>
    <t>Control y Mejoramiento Continuo</t>
  </si>
  <si>
    <t>TOTAL RIESGOS</t>
  </si>
  <si>
    <t xml:space="preserve">TIPO DE DOCUMENTO:               </t>
  </si>
  <si>
    <t xml:space="preserve">PROCEDIMIENTO:           </t>
  </si>
  <si>
    <t>ADMINISTRACIÓN Y GESTION DEL RIESGO</t>
  </si>
  <si>
    <t xml:space="preserve">TITULO: </t>
  </si>
  <si>
    <t>N°</t>
  </si>
  <si>
    <t>RIESGOS</t>
  </si>
  <si>
    <t>TIPO DE RIESGOS</t>
  </si>
  <si>
    <t>CAUSA INMEDIATA</t>
  </si>
  <si>
    <t>CAUSA RAIZ</t>
  </si>
  <si>
    <t>VALORACIÓN DEL RIESGO</t>
  </si>
  <si>
    <t>CONTROL</t>
  </si>
  <si>
    <t>TIPO DE CONTROL</t>
  </si>
  <si>
    <t>CONTROL EXISTENTE</t>
  </si>
  <si>
    <t>RIESGO RESIDUAL</t>
  </si>
  <si>
    <t>ACCIONES PREVENTIVAS</t>
  </si>
  <si>
    <t>REFORMULAR</t>
  </si>
  <si>
    <t>DESCRIPCIÓN</t>
  </si>
  <si>
    <t>PERIODO DE SEGUIMIENTO</t>
  </si>
  <si>
    <t>INDICADOR</t>
  </si>
  <si>
    <t>RESPONSABLE</t>
  </si>
  <si>
    <t>PRIMER TRIMESTRE - 2024</t>
  </si>
  <si>
    <t>SEGUNDO TRIMESTRE -2024</t>
  </si>
  <si>
    <t>TERCER TRIMESTRE -2024</t>
  </si>
  <si>
    <t>CUARTO TRIMESTRE -2024</t>
  </si>
  <si>
    <t>CATEGORÍA</t>
  </si>
  <si>
    <t>VALORACIÓN</t>
  </si>
  <si>
    <t xml:space="preserve">ANÁLISIS DE RESULTADOS </t>
  </si>
  <si>
    <t>EVIDENCIAS</t>
  </si>
  <si>
    <t>Inadecuada formulación de programas o proyectos de inversión</t>
  </si>
  <si>
    <t>Error humano 
Insufienciencia de recursos asignados al proyecto
Sobredimención de los objetivos o metas del programa y/o proyecto formulado</t>
  </si>
  <si>
    <t xml:space="preserve">Falta de personal experimentado en la estructuración de programas y proyectos
Implementación incorrecta de la metodología para la estructuración de programas o proyectos de inversión de entidades públicas </t>
  </si>
  <si>
    <t xml:space="preserve">Demora y/o reprocesos en la formulación de los programas y proyectos de inversión 
El incumplimiento de metas de la entidad
Detrimento patrimonial 
Investigaciones y/o Sanciones administrativas </t>
  </si>
  <si>
    <t>Actualización del Manual de Banco de Programas y Proyectos y su reglamentación
Mesas técnicas de verificación entre la Dirección de Planificación, Gestión y Ejecución de Proyectos y la Oficina Asesora de Planeación Institucional</t>
  </si>
  <si>
    <t>Capacitación del personal para la aplicación correcta de la metodologías basadas en las necesidades reales de la entidad con respecto el banco de programas y proyectos
Reuniones de viabilidad y validación de programas y proyectos estructurados</t>
  </si>
  <si>
    <t># Capacitaciones realizadas
# Reunión</t>
  </si>
  <si>
    <t xml:space="preserve">Oficina Asesora de Planeación Institucional
Dirección de Planificación, Gestión y Ejecución de proyectos </t>
  </si>
  <si>
    <t xml:space="preserve">Revisión e identificación de los factores que no permitieron aplicar de manera correcta la metodología de formulación
Requerimientos para subsanar o aclarar los inconvenientes presentados
Ajuste a la estructuración del proyecto </t>
  </si>
  <si>
    <t>Seguimiento técnico del equipo estructurador del cumplimiento de requisitos y aplicación metodológica en la formulación del proyecto (cuadros comparativos,  acceso a información , herramientas informáticas).</t>
  </si>
  <si>
    <t xml:space="preserve">Durante la vigencia 2023, se realizaron las respectivas reuniones de acompañamiento para la formulación de los proyectos 2024, incluidos dentro del Plan Operativo Anual de Inversiones 2024, aprobado por la Junta Directiva de la RAP-E en sesión del 25 de octubre de 2023, mismos que fueron cargados en la MGAweb. </t>
  </si>
  <si>
    <t>https://regioncentralrape.gov.co/wp-content/uploads/2024/01/Plan-Operativo-Anual-de-Inversiones-2024.pdf
https://regioncentral-my.sharepoint.com/:b:/r/personal/proveedortic_regioncentralrape_gov_co/Documents/1.%20GESTION%202024/9.%20Transparencia%20y%20%C3%A9tica%20publica%202024/Evidencias%20planeaci%C3%B3n/Proyectos%202024.pdf?csf=1&amp;web=1&amp;e=4q9dKA</t>
  </si>
  <si>
    <t>Durante la vigencia 2023, se realizaron las respectivas reuniones de acompañamiento para la formulación de los proyectos 2024, incluidos dentro del Plan Operativo Anual de Inversiones 2024, aprobado por la Junta Directiva de la RAP-E en sesión del 25 de octubre de 2023, mismos que fueron cargados en la MGAweb. No se han realizado cambios al respecto.</t>
  </si>
  <si>
    <t>Durante la vigencia 2023, se realizaron las respectivas reuniones de acompañamiento para la formulación de los proyectos 2024, incluidos dentro del Plan Operativo Anual de Inversiones 2024, aprobado por la Junta Directiva de la RAP-E en sesión del 25 de octubre de 2023, mismos que fueron cargados en la MGAweb. En el 3er trimestre inicio el proceso de formulación del Plan Regional de Ejecución 2025-2028, por lo que los proyectos de la vigencia 2025, deben atender las metas que se establezcan en este documento, lo cual dará inicio en el cuarto trimestre.</t>
  </si>
  <si>
    <t>Divulgación de información no oficial sobre la RAP-E Región Central</t>
  </si>
  <si>
    <t>Desconocimiento de la información suficiente sobre un tema institucional
Falta de información oficial y/o datos publicables a los responsables de comunicaciones
Incumplimiento a los controles en el procedimiento de solicitudes de publicación de información</t>
  </si>
  <si>
    <t>Falta de veracidad de la información suministrada para divulgación y/o publicación en los canales de la entidad</t>
  </si>
  <si>
    <t>Afectación de la imagen institucional
Daño antijurídico
Investigaciones y/o sanciones administrativas</t>
  </si>
  <si>
    <t>Verificación de la información y/o fuente de datos suministrados antes de su divulgación
Formato de solicitud de publicación de información</t>
  </si>
  <si>
    <t xml:space="preserve">
 Autorizada por superior inmediato
Revisión de contenidos de la información previa a su publicación</t>
  </si>
  <si>
    <t># Actas de Comité</t>
  </si>
  <si>
    <t>Revisión de trazabilidad de datos suministrados 
Rectificación de la información 
Publicación y aclaración de los contenidos emitidos en los medios de comunicación institucional
Aclaración protocolaria con las personas y/o instituciones involucradas</t>
  </si>
  <si>
    <t>Comité de Comunicaciones
Verificación de fuentes de información</t>
  </si>
  <si>
    <t>La Asesoría de Comunicaciones junto a contratistas profesionales y de apoyo, periódicamente, realiza un encuentro presencial o híbrido,. en el que se organizan las actividades a desarrollarse para una comunicación veraz, oportuna y en tiempo real de las acciones que se desarrollan desde la Gerencia, la Dirección de Planificación, Gestión y Ejecución de Proyectos, así como de las demás áreas de la Entidad, para el cumplimiento de los objetivos misionales.</t>
  </si>
  <si>
    <t xml:space="preserve">La Asesoría de Comunicaciones, periódicamente, realiza los comités de comunicaciones con el propósito de organizar las actividades a desarrollarse para una comunicación veraz, oportuna y en tiempo real de las acciones que se desarrollan en la Entidad para el beneficios de los seis territorios asociados. Para el segundo trimestre del 2024, se han desarrolado 7 encuentros. </t>
  </si>
  <si>
    <t>La Asesoría de Comunicaciones junto a contratistas profesionales y de apoyo, durante el tercer trimestre, realizó encuentros presenciales y virtuales para planear las actividades de socialización y visibilización de la gestión diaria de la RAP-E, es decir, las actividades desarrolladas desde la Gerencia, la Dirección de Planificación, Gestión y Ejecución de Proyectos, así como de las demás áreas de la Entidad, para el cumplimiento de los objetivos misionales.</t>
  </si>
  <si>
    <t>Comunicación no efectiva</t>
  </si>
  <si>
    <t>Información inexacta o confusa publicada</t>
  </si>
  <si>
    <t xml:space="preserve">Divulgación de contenidos no apropiados 
Divulgación de contenidos no interés o temas no priorizados por los asociados o ciudadanía </t>
  </si>
  <si>
    <t>Perdida de credibilidad de la gestión institucional
Afectación de la imagen institucional
Sanción administrativa</t>
  </si>
  <si>
    <t>Monitoreo de los asuntos de interes en los medios de comunicación para los asociados 
Etiquetado de partes interesadas y/o asociados</t>
  </si>
  <si>
    <t>Verificación de publicación de interes para los asociados, teniendo en cuenta los requerimientos allegados</t>
  </si>
  <si>
    <t># Requerimientos Solicitados</t>
  </si>
  <si>
    <t>Revisión y asistencia técnica de la comunicación identificada como no efectiva
Actualización y ajustes de la publicación</t>
  </si>
  <si>
    <t>Estadísticas Online (Forms y publicaciones en redes)</t>
  </si>
  <si>
    <t xml:space="preserve">Durante el primer trimestre del 2024 la Entidad actualizó de manera oportuna y permanente la información publicada en el portal web, de acuerdo a las solicitudes enviadas por las distintas dependencias de acuerdo a la norma, así como para la ejecución del Plan Estratégico de Comunicaciones de la vigencia. </t>
  </si>
  <si>
    <t>Durante el segundo trimestre del 2024, la Asesoría de Comunicaciones a através de las cuentas oficiales en redes sociales, así como por tal web, ha publicado las actividades desarrolladas por la Entidad en cumplimiento de su misionalidad. De igual manera, en estas plataformas se ha gestionado la publicación de documentos que la normatividad exige.</t>
  </si>
  <si>
    <t xml:space="preserve">Durante el tercer trimestre del 2024 la Entidad actualizó la información que fue remitida por las distintas dependencias de acuerdo a la norma para su publucación en el portal web oficial de la Entidad. Cada una de las solicitudes fue tramitada en un término no superior, en ninguno de los casos, a las 24 horas. En el mismo sentido, la Asesoría de Comunicaciones ha aunado esfuerzos por publicar de manera permanente, oportuna, en tiempo real y veraz las acciones que se gestionan para el cumplimiento de los objetivos misionales a través de los cinco perfiles oficiales en redes sociales. </t>
  </si>
  <si>
    <t>Falta de planeación y/o armonización de información para el cubrimiento y divulgación de eventos</t>
  </si>
  <si>
    <t>Demora de la producción de la información por datos suministrados incumpletos
Falta de personal responsable del proceso
Solicitud de ajustes reiterados a material ya editado</t>
  </si>
  <si>
    <t>No informar oportunamente los eventos programados acorde con el procedimiento establecidos
Falta de unificación de criterio frente a los eventos a realizar por la entidad</t>
  </si>
  <si>
    <t xml:space="preserve">Saturación del proceso y desgaste administrativo
Convocatorias sin el debido tiempo 
Participación minima y poco efectiva </t>
  </si>
  <si>
    <t xml:space="preserve">Procedimiento de programación de la agenda institucional de eventos </t>
  </si>
  <si>
    <t>Publicación de la agenda
Retroalimentación del avance del evento en  Comité Directivo y/o Comunicaciones</t>
  </si>
  <si>
    <t># Publicación de agenda / # Eventos Programados</t>
  </si>
  <si>
    <t>Web Master
Tecnica Administrativa de Gerencia y Dirección de Planificación, Gestión y Ejecución de Proyectos</t>
  </si>
  <si>
    <t>Asistencia técnica para revisión del evento no programado
Confirmación de información del evento
Designación del responsable del evento del area interesada en este</t>
  </si>
  <si>
    <t>Correos Electrónicos 
Agenda en Página Web</t>
  </si>
  <si>
    <t xml:space="preserve">La publicación de la agenda se cumplió semana a semana durante el primer trimestre de esta vigencia. La Dirección de Planificación, Gestión y Ejecución de Proyetos, así como la Gerencia de la RAP-E, compartieron oportunamente el cronograma de actividades, para que el mismo fuera publicado en la página web. </t>
  </si>
  <si>
    <t xml:space="preserve">Durante el segundo trimestre del 2024, se han publicado en el portal web https://regioncentralrape.gov.co/ las principales actividades desarrolladas por la Gerencia y la Diección de Planificación, Gestión y Ejecución de Proyectos en cumplimiento de los objetivos institucionales. </t>
  </si>
  <si>
    <t>Durante el tercer trimestre del 2024, se han publicado en el portal web https://regioncentralrape.gov.co/ la agenda que ha sido compartida por la Gerencia y la Diección de Planificación, Gestión y Ejecución de Proyectos en cumplimiento de los objetivos institucionales y con el propósito de promover el desarrollo de los seis territorios asociados a la RAP-E.</t>
  </si>
  <si>
    <t>Adquisición de material pedagogico y/o logístico innecesario</t>
  </si>
  <si>
    <t>Poca respuesta de la población objetivo
Falta de coordinación y/o planeación para la realización de eventos</t>
  </si>
  <si>
    <t>Estrategias de convocatorias debiles 
Uso de canales no efectivos</t>
  </si>
  <si>
    <t>Falta de credibilidad
Detrimiento patrimonial
Sanciones disciplinarias o penales</t>
  </si>
  <si>
    <t>Seguimiento de solicitud de material y apoyo logístico para eventos
Verificación de superior inmediato para la realización de eventos
Revisión de Comité de Contratación</t>
  </si>
  <si>
    <t>Verificación de la necesidad con el area que lidera el evento en el marco de austeridad del gasto
Priorización del gasto a través del estudio de conveniencia</t>
  </si>
  <si>
    <t>#Revisiones realizadas /#Requerimiento de material y/o logistica programados</t>
  </si>
  <si>
    <t>Area que requiere el material y/o logística
Asesor de Planeación 
Bienes y Servicios
Asesor de Comunicaciones</t>
  </si>
  <si>
    <t>Identificación de distribución de material en eventos por el área responsable de este
Actas de bajas de material</t>
  </si>
  <si>
    <t>Reporte de TNS Inventario de Material Publicitario</t>
  </si>
  <si>
    <t>Dificultad en el acceso a la información digital susceptible de análisis jurídico</t>
  </si>
  <si>
    <t xml:space="preserve">Falta disponibilidad de actos administrativos y los documentos soportes </t>
  </si>
  <si>
    <t xml:space="preserve">Falta de digitalización de actos administrativos y los documentos soportes </t>
  </si>
  <si>
    <t>Demora en la gestión juridica</t>
  </si>
  <si>
    <t>FUID de información jurídica
TRD de documentos jurídicos</t>
  </si>
  <si>
    <t>Canal de solicitud de Digitalización de los expedientes jurídicos</t>
  </si>
  <si>
    <t>#Expedientes Juridicos Digitalizados /Expedientes Juridicos</t>
  </si>
  <si>
    <t>Asesor Jurídico o Funcionario Designado</t>
  </si>
  <si>
    <t>Consulta de expedientes físicos</t>
  </si>
  <si>
    <t>Solicitudes de prestamo de documentos</t>
  </si>
  <si>
    <t>A la fecha solo contamos con un expediente el cual se encuentra digitalizado y disponible en fisico. Anexo link https://regioncentral.sharepoint.com/:f:/r/DE/AJ/Documentos%20compartidos/Privada/proceso%20ejecutivo%20huila?csf=1&amp;web=1&amp;e=KlCEAp</t>
  </si>
  <si>
    <t>https://regioncentral.sharepoint.com/:f:/r/DE/AJ/Documentos%20compartidos/Privada/proceso%20ejecutivo%20huila?csf=1&amp;web=1&amp;e=KlCEAp</t>
  </si>
  <si>
    <t xml:space="preserve">a la fecha no se ha registrado movimiento alguno que requiera actualizacion del proceso </t>
  </si>
  <si>
    <t>El 19 de septiembre se recibio correo electronico del Tribunal Administrativo del Huila mediante el cual el numeral SEGUNDO de la parte resolutiva de la
providencia de fecha 12 de septiembre de 2022.</t>
  </si>
  <si>
    <t xml:space="preserve">                                                                                                                                                  </t>
  </si>
  <si>
    <t>Incumplimiento de terminos de respuesta oportuna a actuaciones administrativas</t>
  </si>
  <si>
    <t>Falla en el acceso a sistema de información documental (SIDCAR)</t>
  </si>
  <si>
    <t>No informar oportunamente al area correspondiente de los requerimientos allegados por los canales de comunicación institucionales</t>
  </si>
  <si>
    <t>Vencimiento de términos
Sanciones disciplinarias</t>
  </si>
  <si>
    <t>Remisión copia del requerimiento a correo institucional para comunicación al responsable y tramite dentro de los terminos</t>
  </si>
  <si>
    <t>Sensibilización sobre las implicaciones del incumplimiento de terminos de respuesta a requerimientos y/o peticiones</t>
  </si>
  <si>
    <t xml:space="preserve"># Sensibilizaciones realizadas </t>
  </si>
  <si>
    <t>Respuesta inmediata al requerimiento 
Identificación de la responsabilidad administrativa</t>
  </si>
  <si>
    <t>Asignación de PQRSD</t>
  </si>
  <si>
    <t xml:space="preserve">En conjunto con la direccion administrativa y financiera se proyecto circular en la que se les recordo a todos los funcionarios y/o contratistas los tiempos de rrespuesta a las diferentes peticiones. </t>
  </si>
  <si>
    <t xml:space="preserve">circular No. 20244100006 sidcar </t>
  </si>
  <si>
    <t>en el marco del plan institucional de capacitaciones desde la DIreccion Administrativa y financiera se realizó capacittacion en servicio al ciudado en la casa de boyaca el dia 10 de mayo de 2024 donde se reiteraron los terminos para dar respuestas a las diferentes peticiones.</t>
  </si>
  <si>
    <t>https://regioncentral-my.sharepoint.com/:f:/r/personal/egomez_regioncentralrape_gov_co/Documents/2024/defensa%20juridica?csf=1&amp;web=1&amp;e=Rf7i01</t>
  </si>
  <si>
    <t xml:space="preserve">A la fecha la entidad cuenta con un la  circular No. 20244100006 sidcar  la cual forma parte del archivo de la entidad y cada funcionario lo puede revisar las vecs que sea necesario, sin emabargo para el proximpo trimestre se reiterara la misma toda vez que no existe norma alguna que modifique dichos lineamientos </t>
  </si>
  <si>
    <t xml:space="preserve">Uso de normatividad desactualizada </t>
  </si>
  <si>
    <t>Publicación de actos administrativos sin normatividad vigente</t>
  </si>
  <si>
    <t>Desconocimiento de normatividad
Desactualización de normograma</t>
  </si>
  <si>
    <t xml:space="preserve">Errores en las Decisiones Administrativas
Sanciones disciplinarias </t>
  </si>
  <si>
    <t>Control de legalidad de los actos administrativos que hace la Gestión Juridica</t>
  </si>
  <si>
    <t>Verificación de las normas expedidas frente a la contenidas en el normograma</t>
  </si>
  <si>
    <t># Normas Expedidas / #Normas Incluidas en el Normograma</t>
  </si>
  <si>
    <t>Responsables de procesos de la entidad</t>
  </si>
  <si>
    <t>Expedición del acto administrativo que pueda corregir, aclarar o anular según corresponda</t>
  </si>
  <si>
    <t>Actualización del normograma</t>
  </si>
  <si>
    <t xml:space="preserve">A la fecha no ha surgido norma que deba ser incorporada al normaograma institucional. </t>
  </si>
  <si>
    <t>https://regioncentralrape.gov.co/wp-content/uploads/2023/07/NORMOGRAMA-RAP-E-1-MODIFICADO.xlsx</t>
  </si>
  <si>
    <t xml:space="preserve">A la fecha se esta realizando un estudio de las normas actuales , razón por la cual sera actualizado antes de que termine el presente trimestre. </t>
  </si>
  <si>
    <t>A la fecha se esta realizando un estudio de las normas actuales , razón por la cual sera actualizado antes de que termine el presente trimestre.</t>
  </si>
  <si>
    <t>Presentación extemporánea de los informes a los entes de control y organismos tributarios</t>
  </si>
  <si>
    <t>Falla tecnológica interna o en los portales de entes de control
Demora en la consolidación de información por inconsistencia interna</t>
  </si>
  <si>
    <t xml:space="preserve">Imposibilidad de acceso a información bancaria por demoras externas  
Diferencias en los reportes entregados por proveedores internos de información </t>
  </si>
  <si>
    <t>Sanciones Económicas y Administrativas</t>
  </si>
  <si>
    <t>Seguimiento a infograma 
Revisión de Actos Administrativos de cada ente con la programación correspondiente.
Reporte de información remitida a Dirección Administrativa y Financiera y Control Interno</t>
  </si>
  <si>
    <t>Revisión de fechas estipuladas por los entes de control y calendario tributario</t>
  </si>
  <si>
    <t># Informes remitidos dentro de los tiempos establecidos</t>
  </si>
  <si>
    <t>Profesional Especializado responsable de Gestión Financiera</t>
  </si>
  <si>
    <t>Comunicación con el ente de control para conocer el procedimiento a seguir
Se procede a dar cumplimiento a lo indicado
Reporte al superior inmediato</t>
  </si>
  <si>
    <t>Programación en la Intranet</t>
  </si>
  <si>
    <t>Presentación de los informes dentro del plazo establecido :      - INFORMACION CONTABLE   - CUIPO   - DECLARACIONES RTE FTE   - DECLARACIONES RTE ICA</t>
  </si>
  <si>
    <t>https://regioncentral-my.sharepoint.com/personal/proveedortic_regioncentralrape_gov_co/_layouts/15/onedrive.aspx?e=5%3A264509892ba24dc8a81e571280e50979&amp;sharingv2=true&amp;fromShare=true&amp;at=9&amp;CID=3e64dcf6%2D3ff1%2D49ae%2Da616%2D4b20d030962f&amp;id=%2Fpersonal%2Fproveedortic%5Fregioncentralrape%5Fgov%5Fco%2FDocuments%2F1%2E%20GESTION%202024%2F9%2E%20Transparencia%20y%20%C3%A9tica%20publica%202024%2FEVIDENCIAS%2FFINANCIERA%2FRIESGOS&amp;FolderCTID=0x012000DF66402C0FAF8C429B674E50AB87A77B&amp;view=0</t>
  </si>
  <si>
    <t>https://regioncentral-my.sharepoint.com/personal/monica_rodriguez_regioncentralrape_gov_co/_layouts/15/onedrive.aspx?e=5%3Af4f5b6990b1c4280826e53576707ee99&amp;sharingv2=true&amp;fromShare=true&amp;at=9&amp;CID=d3c27d57%2Daab0%2D46f0%2D8f16%2De9f17106ebab&amp;id=%2Fpersonal%2Fmonica%5Frodriguez%5Fregioncentralrape%5Fgov%5Fco%2FDocuments%2Fgesti%C3%B3n%202024%2FFINANCIERA&amp;FolderCTID=0x012000B79F3ED8A6B02A41A7D472B2CFD6F615&amp;view=0</t>
  </si>
  <si>
    <t>Destinación indebida de los recursos por afectación de rubros presupuestales que no correspondan en la ejecución presupuestal</t>
  </si>
  <si>
    <t xml:space="preserve">Error de digitación en el momento de afectar el rubro presupuestal </t>
  </si>
  <si>
    <t>Error en la solicitud de CDP</t>
  </si>
  <si>
    <t>Afectación en la disponibilidad de recursos
Sanción fiscal</t>
  </si>
  <si>
    <t>Verificar que los datos reportados en la solicitud y en el certificado de disponibilidad presupuestal cumplan con los requisitos presupuestales
Revisión de PAA</t>
  </si>
  <si>
    <t>Verificación de la Ejecución Presupuestal Detallado</t>
  </si>
  <si>
    <t># Comunicaciones de inconsistencias financieras identificadas
#Reporte mensuales de ejecución presupuestal</t>
  </si>
  <si>
    <t>Reproceso y corregir el error</t>
  </si>
  <si>
    <t>Seguimiento a TNS</t>
  </si>
  <si>
    <t>Se verificaron las solicitudes de cdp  con los cdp expedidos, Ejecuciones Presupuestales Ingresos - Gastos mensuales: - Enero - Febrero - MArzo - Abril</t>
  </si>
  <si>
    <t xml:space="preserve">Se verificaron las solicitudes de cdp  con los cdp expedidos, Ejecuciones Presupuestales Ingresos - Gastos mensuales: - MAYO- JUNIO - JULIO </t>
  </si>
  <si>
    <t>https://regioncentral-my.sharepoint.com/personal/monica_rodriguez_regioncentralrape_gov_co/_layouts/15/onedrive.aspx?id=%2Fpersonal%2Fmonica%5Frodriguez%5Fregioncentralrape%5Fgov%5Fco%2FDocuments%2Fgesti%C3%B3n%202024%2FFINANCIERA%2FRIESGOS</t>
  </si>
  <si>
    <t>Se verificaron las solicitudes de cdp  con los cdp expedidos, Ejecuciones Presupuestales Ingresos - Gastos mensuales: - AGOSTO - SEPTIEMBRE</t>
  </si>
  <si>
    <t>Reprocesos en el trámite de correspondencia</t>
  </si>
  <si>
    <t xml:space="preserve">
Dificultad en el seguimiento de comunicaciones oficiales enviadas y recibidas
Inoportunidad en el reporte de respuestas 
Error en el proceso de radicación</t>
  </si>
  <si>
    <t>Falta de gestor documental 
Desconocimiento de los procesos de la entidad</t>
  </si>
  <si>
    <t xml:space="preserve">
Perdida de la información 
Demora en los tiempos de respuesta
Incumplimiento de términos de ley, sanciones</t>
  </si>
  <si>
    <t xml:space="preserve">Revisión constante de los trámites radicados en la entidad
Lineamientos y socialización de las funciones y procesos en la entidad al responsable del proceso </t>
  </si>
  <si>
    <t>Sensibilización sobre los procedimientos al responsable de radicación</t>
  </si>
  <si>
    <t># Sensibilización</t>
  </si>
  <si>
    <t>Profesional Especializado responsable de Gestión Documental y Servicio al Ciudadano</t>
  </si>
  <si>
    <t>Corrección en el Sistema de Información justificando el cambio a realizar 
Reporte al superior inmediato</t>
  </si>
  <si>
    <t>Uso adecuado de la herramienta SIDCAR
Promoción y segimiento de la Alta Dirección - Comité Institucional de Gestión y Desempeño
Fortalecimiento de Cultura Organizacional</t>
  </si>
  <si>
    <t xml:space="preserve">Divulgación de circular 20244100006 sobre manejo y contro de comunicaicones oficiales. 
Socialización de mejoras a la matriz de seguimiento - control manual a la persona encargada de la ventanilla. 
Capacitación 16 de febrero 2024 con Servicios Postales Nacionales sobre trámite y gestión de prestamos de expedientes en el aplicativo dispuesto para la custodia.  </t>
  </si>
  <si>
    <t>circular 20244100006
Informe seguimiento PQRSD enero 2024</t>
  </si>
  <si>
    <t xml:space="preserve">Socialización resultados encuestas al Comité Institucional de Gestión y desempeño el 11 de abril de 2024
Capacitación Atención al Ciudadano Realizadas en el marco del Plan Insticuional de Capacitación el 10 de mayo 2024. organizada por Bienestar </t>
  </si>
  <si>
    <t>https://regioncentral-my.sharepoint.com/my?id=%2Fpersonal%2Fliliana%5Frodriguez%5Fregioncentralrape%5Fgov%5Fco%2FDocuments%2Flmro%2F1%2F1%2F11%2E%20matriz%20riesgo%2F2024%2F2%20trimestre</t>
  </si>
  <si>
    <t xml:space="preserve">Socialización del informe de Peticiones, Quejas, Reclamos, Sugerencias y Denuncias (PQRSD) al Comité Institucional de Gestión y Desempeño 5 de agosto de 2024. </t>
  </si>
  <si>
    <t>Pérdida de información institucional</t>
  </si>
  <si>
    <t>Inoportunidad en la devolución de documentos prestados
Manipulación y/o fraccionamiento del expediente prestado
Fallas en el seguimiento al préstamo de documentos</t>
  </si>
  <si>
    <t>Incumplimiento de los lineamientos de gestión documental 
Falta de espacios físicos para custodía y archivo de expedientes</t>
  </si>
  <si>
    <t>Afectación en la gestión institucional
Sanciones 
Pérdida de imagen reputacional</t>
  </si>
  <si>
    <t>Control de préstamo de documentos</t>
  </si>
  <si>
    <t>Actualización de los FUID
Backup de información
Sensibilizaciones y/o capacitaciones en el manejo de expedientes</t>
  </si>
  <si>
    <t># FUID por proceso</t>
  </si>
  <si>
    <t>Reportar al superior la novedad
Acompañamiento en la reconstrucción del expediente
Comunicación con recomendaciones de seguridad de expediente institucional</t>
  </si>
  <si>
    <t>Copias de seguridad en servidor institucional</t>
  </si>
  <si>
    <t xml:space="preserve">
Capacitación 16 de febrero 2024 con Servicios Postales Nacionales sobre trámite y gestión de prestamos de expedientes en el aplicativo dispuesto para la custodia.  
1 Jornada de inducción y reinducción para funcionarios y personal de apoyo. Realizadas en el marco del Plan Insticuional de Capacitación el 8 de marzo 2024. 
</t>
  </si>
  <si>
    <t>Control de asistencia y PPT empleada</t>
  </si>
  <si>
    <t xml:space="preserve">1 Jornada de inducción y reinducción para funcionarios y personal de apoyo. Realizadas en el marco del Plan Insticuional de Capacitación el 7 de mayo 2024. organizada por Bienestar 
Control de prestamo de expdientes por el periodo </t>
  </si>
  <si>
    <t>Convite DAF 1 Jornada de socialización de procesos y procedimientos. Realizadas en el marco del Plan Institucional de Capacitación el 19 de septiembre 2024. organizada por Bienestar 
Control de prestamo de expdientes por el periodo</t>
  </si>
  <si>
    <t>Deterioro de documentos</t>
  </si>
  <si>
    <t>Manipulación inadecuada de expedientes 
Falta de limpieza del deposito de archivo</t>
  </si>
  <si>
    <t>Condiciones ambientales inapropiadas
Falta de espacios físico para la custodia y archivo de expedientes</t>
  </si>
  <si>
    <t xml:space="preserve">Imposibilidad de consulta del documento
Pérdida de información
Afectación de salud de personal por Biodeterioro documental </t>
  </si>
  <si>
    <t>Revisión aleatoria de expedientes 
Inspecciones planeadas de SST con el apoyo y de los Procesos de Gestión del Talento Humano y Bienes y Sevicios</t>
  </si>
  <si>
    <t>Sensibilización al personal sobre el cuidado de expedientes</t>
  </si>
  <si>
    <t># Sensibilizaciones</t>
  </si>
  <si>
    <t>Reconstruir el documento 
Tomar las medidas correctivas del incidente</t>
  </si>
  <si>
    <t>Consulta de imágenes de expedientes</t>
  </si>
  <si>
    <t xml:space="preserve">Capacitación 16 de febrero 2024 con Servicios Postales Nacionales sobre trámite y gestión de prestamos de expedientes en el aplicativo dispuesto para la custodia.  
1 Jornada de inducción y reinducción para funcionarios y personal de apoyo. Realizadas en el marco del Plan Insticuional de Capacitación el 8 de marzo 2024. </t>
  </si>
  <si>
    <t>1 Jornada de inducción y reinducción para funcionarios y personal de apoyo. Realizadas en el marco del Plan Insticuional de Capacitación el 7 de mayo 2024. organizada por Bienestar 
Revisión y Actualización del FUID de la vigencia 2020</t>
  </si>
  <si>
    <t>Convite DAF 1 Jornada de socialización de procesos y procedimientos. Realizadas en el marco del Plan Institucional de Capacitación el 19 de septiembre 2024. organizada por Bienestar  
Revisión y Actualización del FUID de la vigencia 2020</t>
  </si>
  <si>
    <t>Inoportunidad en la entrega de informes y recomendaciones para el mejoramiento de los procesos</t>
  </si>
  <si>
    <t xml:space="preserve">Desconocimiento del Plan de Auditoría  
Solicitud de tareas imprevistas </t>
  </si>
  <si>
    <t>Entrega tardía o incompleta de la información por parte de las dependencias.            
No cumplimiento de cronograma de auditoria</t>
  </si>
  <si>
    <t xml:space="preserve">Incumplimiento del Plan de Auditorias
Reprocesos en el trabajo de verficación de la Oficina de Control Interno.  
Toma de decisiones basadas en datos no oportunos </t>
  </si>
  <si>
    <t>Plan de Anual de Auditorías aprobado y publicado  
Seguimiento del Plan de Auditorias por parte del Comité Institucional de Coordinación de Control Interno
                                                                             Verificación en los aplicativos, herramientas y canales de comunicación dispuestos por la Entidad 
Carta de representación del Lider de Proceso en el acepta la entrega de información veraz y oportuna a Control Interno</t>
  </si>
  <si>
    <t>Realizar reunión de apertura de la auditoria, para presentar el plan de auditorias y la información requerida.  
 Revisar  el plan de auditorias, para priorizar y ajustar la programación de acuerdo con las solicitudes no contempladas en el cronograma inicial.</t>
  </si>
  <si>
    <t xml:space="preserve">Reuniones de apertura realizadas/ Auditorias realizadas 
Auditorias realizadas/ Auditorias programadas en el periodo     
                                                                                                                                                                                                                                                                                                                                                                                                                               </t>
  </si>
  <si>
    <t xml:space="preserve"> Requerir al superior inmediato del proceso para entrega inmediata de información.   
Informar al Comité Institucional de Coordinación de Control Interno, sobre la modificación del Plan de Auditorias
Publicación de la nueva versión del Plan de Auditoria</t>
  </si>
  <si>
    <t xml:space="preserve"> Informar con anticipación al responsable del proceso, de la Auditoria a realizar.   
Informar inconsistencias en documentación  entregada para la auditoria de manera oportuna, para su  corrección.</t>
  </si>
  <si>
    <t>Plan de auditoria ejecutado al 100% segun lo programado para el primer trimestre de la vigencia 2024, el cual incluye auditorias a procesos, informes de ley y seguimientos</t>
  </si>
  <si>
    <t>Plan de auditoria ejecutado al 100% segun lo programado para el segundo trimestre de la vigencia 2024, el cual incluye auditorias a procesos, informes de ley y seguimientos</t>
  </si>
  <si>
    <t>Plan de auditoria ejecutado al 100% segun lo programado para el tercer trimestre de la vigencia 2024, el cual incluye auditorias a procesos, informes de ley y seguimientos</t>
  </si>
  <si>
    <t xml:space="preserve">Presentación extemporánea de informes de control interno a entes de control y partes interesadas </t>
  </si>
  <si>
    <t>Demora en la entrega de información por parte de los procesos involucrados para la elaboración de los informes
 Inexistencia de un cronograma que establezca los informes que deben presentarse con los términos respectivos.</t>
  </si>
  <si>
    <t>Desconocimiento de normas existentes o actualizaciones normativas</t>
  </si>
  <si>
    <t xml:space="preserve">Investigaciones de tipo administrativo, disciplinario y/o fiscal.
Sanciones para la entidad.
</t>
  </si>
  <si>
    <t>Seguimiento al cronograma de Informes a presentar a organismos de control</t>
  </si>
  <si>
    <t>Atención a las comunicaciones de alerta de terminos para presentación de informes a entres de control
Seguimiento a los  informes presentados a entes de control y partes interesadas.</t>
  </si>
  <si>
    <t xml:space="preserve">#Comunicaciones de Alerta Enviadas de OAPI/#No.Informes requeridos por los entes de control o partes interesadas 
# informes a presentados/ No.Informes requeridos por los entes de control o partes interesadas </t>
  </si>
  <si>
    <t>Profesional Especializado Oficina Asesora de Planeación
Asesor de Control Interno</t>
  </si>
  <si>
    <t xml:space="preserve"> Informar a la Alta Dirección
 Comunicarse con el ente de control  para solicitar apertura de aplicativo si es necesario</t>
  </si>
  <si>
    <t>Agendamiento por Calendario de Office 365 de entrega de informes</t>
  </si>
  <si>
    <t xml:space="preserve">Reportes e informes presentados dentro de los términos establecidos en la ley y publicados en la web institucional </t>
  </si>
  <si>
    <t>Participa - RAP-E Región Central (regioncentralrape.gov.co)</t>
  </si>
  <si>
    <t>Acceso no autorizado a la plataforma</t>
  </si>
  <si>
    <t>Alteración de configuración de equipos de RED</t>
  </si>
  <si>
    <t xml:space="preserve">Falla humana en el momento de incorporación de equipos al dominio </t>
  </si>
  <si>
    <t>Modificación o alteración del sistemas de información
Perdida o eliminación de la información
Uso de información confidencial para fines personales</t>
  </si>
  <si>
    <t>Manejo de seguridad
informática
Revisar y configurar dispositivos
detectores de intrusos (Logs y
Alertas)
Bloque automatico de los equipos de computo</t>
  </si>
  <si>
    <t>Monitoreo permanente del software de seguridad perimetral
Control de acceso a redes de internet y correos electrónicos
Administración y control de acceso a carpetas según directorio activo</t>
  </si>
  <si>
    <t xml:space="preserve"># Casos de incidencias  </t>
  </si>
  <si>
    <t>Profesional Especializado responsable de Gestión de TIC</t>
  </si>
  <si>
    <t>Bloqueo automatico de cuentas segun directorio activo
Restauaración de Backup (Si es necesario)
Verificación de estado de Licencia de seguridad perimetral  
Reporte al superior inmediato
Denuncia e investigación ante autoridades e instancias competentes. (Según el tipo afectación)</t>
  </si>
  <si>
    <t>Actualización de licencias
Actualización de los datos de usuario y directorio activo</t>
  </si>
  <si>
    <t>Para el primer trimestre del 2024 no se ha presentan incidentes acceso no autorizado a la plataforma.</t>
  </si>
  <si>
    <t>N.A.</t>
  </si>
  <si>
    <t>Para el segundo trimestre del 2024 no se ha presentan incidentes acceso no autorizado a la plataforma.</t>
  </si>
  <si>
    <t>Para el tercer trimestre del 2024 no se ha presentan incidentes acceso no autorizado a la plataforma.</t>
  </si>
  <si>
    <t>Error en la radicación y fechado de actos administrativo</t>
  </si>
  <si>
    <t>Falta de seguimiento y control en la publicación de actos administrativos y su gestión</t>
  </si>
  <si>
    <t>Falla humana en la númeración y fechado de acto administrativo</t>
  </si>
  <si>
    <t>Generación de la ineficacia del acto administrativo 
Materialización de daños antijuridicos</t>
  </si>
  <si>
    <t>Seguimiento a los actos administrativos emitidos con N.º, fecha, asunto, firmante, parte interesada y área responsable</t>
  </si>
  <si>
    <t>Verificación del consecutivo en la digitalización del acto administrativo</t>
  </si>
  <si>
    <t>% Actos Administrativos Digitalizados</t>
  </si>
  <si>
    <t>Informar la novedad al firmante del acto administrativo y adelantar la gestiones de corrección antes de su publicación
En caso de que el acto administrativo haya sido publicado, gestionar la aclaración o modificación del caso</t>
  </si>
  <si>
    <t>Copias de seguridad de los archivos digitalizados</t>
  </si>
  <si>
    <t xml:space="preserve">Se lleva control con matriz que permite otorgar numero de cada uno de los actos administrativos y su responsable la cual se va alimentando cada vez que se requiere un numero. </t>
  </si>
  <si>
    <t>RESOLUCIONES REGIÓN CENTRAL</t>
  </si>
  <si>
    <t>Se lleva control con matriz que permite otorgar numero de cada uno de los actos administrativos y su responsable la cual se va alimentando cada vez que se requiere un numero, adicional al control de legalidad que se hace a cada uno de ellos.</t>
  </si>
  <si>
    <t>Falta de unificación de criterio en torno a las consultas realizadas</t>
  </si>
  <si>
    <t xml:space="preserve">Debilidad en el método para la producción de conceptos al no tener en cuenta los antecedentes de consultas similares </t>
  </si>
  <si>
    <t>Desconocimiento normativo 
Desacuerdo de criterios</t>
  </si>
  <si>
    <t xml:space="preserve">
Demora en producción de actos y/o conceptos requeridos</t>
  </si>
  <si>
    <t>Espacios y/o reuniones de consenso para emitir conceptos y/o actos administrativos unificados aplicados a la norma</t>
  </si>
  <si>
    <t>Revisión de la normatividad vigente a la entidad</t>
  </si>
  <si>
    <t># Normograma Actualizados</t>
  </si>
  <si>
    <t xml:space="preserve">Consulta al superior jerárquico o instancia jurídica que aplique, de manera, que esta sea quien resuelva el tema </t>
  </si>
  <si>
    <t>Base de datos de normograma</t>
  </si>
  <si>
    <t xml:space="preserve">A la fecha no se ha realizado acctualizacion alguna </t>
  </si>
  <si>
    <t>https://regioncentral.sharepoint.com/:x:/r/DE/AJ/Documentos%20compartidos/NORMOGRAMA/NORMOGRAMA-RAP-E-1-MODIFICADO%20(1)%20A%20JULIO.xlsx?d=w47a674f6e0dd4755b6e122fb710070c6&amp;csf=1&amp;web=1&amp;e=9F9Gxs</t>
  </si>
  <si>
    <t>Se comenzó la actualización de los procedimientos de gestión jurídica y la creación de los normogramas por proceso</t>
  </si>
  <si>
    <t>CALIDAD</t>
  </si>
  <si>
    <t>Se continúa con la creación de normogramas por proceso y se hace entrega de la creación de normograma correspondiente al proceso de gestión jurídica</t>
  </si>
  <si>
    <t>https://regioncentral.sharepoint.com/:f:/r/sites/GD/Documentos%20compartidos/120OAPI/25-%20PLANES/PLANES%202024/25-03%20Plan%20de%20Accion%20Institucional/Evidencias/III%20Trimestre/Planeacion/CALIDAD?csf=1&amp;web=1&amp;e=b78cCG</t>
  </si>
  <si>
    <t>Las actuaciones procesales no se presenten dentro de los términos legales y conforme a la estrategia judicial</t>
  </si>
  <si>
    <t>Desconocimiento de los terminos procesales</t>
  </si>
  <si>
    <t>Falta de seguimiento de las actuaciones procesales</t>
  </si>
  <si>
    <t>Materialización de daños antijuridicos</t>
  </si>
  <si>
    <t>Seguimiento a las actuaciones procesales, de acuerdo al formato correspondiente</t>
  </si>
  <si>
    <t>Programación de las actuaciones procesales a seguir en el caso que aplique</t>
  </si>
  <si>
    <t># Revisiones</t>
  </si>
  <si>
    <t>Informar al superior jerárquico 
Adelantar las acciones jurídicas ante las instancias del caso</t>
  </si>
  <si>
    <t>Actualización del fomrato de seguimiento de actuaciones procesales</t>
  </si>
  <si>
    <t xml:space="preserve">No existen actuaciones del proceso del huila para estre primer trimestre, no obstate lo cual se hace segumiento estricto al proceso, toda vez que la última actuación corresponde a la solicitud de corrección del auto mediante el cual se libro mandamiento de pago.  Igualmente se hace seguimiento al proceso penal en el cual actuamos como victimas, en espera de una eventual citación en audiencia. </t>
  </si>
  <si>
    <t xml:space="preserve">No existen actuaciones del proceso del huila para este segundo trimestre, no obstate lo cual se hace segumiento estricto al proceso, toda vez que la última actuación corresponde a la solicitud de corrección del auto mediante el cual se libro mandamiento de pago.  Igualmente se atiende la audiencia del  proceso penal en el cual actuamos como victimas, en espera de una eventual citación en audiencia. </t>
  </si>
  <si>
    <t>INFORMACIÓN PROCESO PENAL 11001600005020235448700.pdf</t>
  </si>
  <si>
    <t>Para este tercer trimestre se lleva control del proceso ejecutivo contra el Departamento de Huila, señalándose que con fecha 20 de agosto de 2024 se profirió auto mediante el cual se accede a la corrección de la providencia y se ordena la devolución al juzgado de origen para continuar con el trámite del proceso.
Igualmente y en relación con el proceso penal, el mismo se encuentra ante el Tribunal Superior de Bogotá Sala Penal desde el 26 de junio, en virtud del Recurso de Apelación interpuesto por el apoderado de la parte defensora.</t>
  </si>
  <si>
    <t> URL Proceso</t>
  </si>
  <si>
    <t xml:space="preserve">Incumplimiento de requisitos de experiencia por parte del contratista </t>
  </si>
  <si>
    <t>Desconocimiento de la normatividad aplicable para la valoración de la experiencia del contratista
Entrega de información erronea o alterada por parte del contratista</t>
  </si>
  <si>
    <t>Error en la valoración de la experiencia del Contratista</t>
  </si>
  <si>
    <t>Declaratoria y/o reproceso en el inicio del contrato
Denuncia penal</t>
  </si>
  <si>
    <t xml:space="preserve">Verificación y el calculo correspondiente de los documentos que soportan la experiencia profesional </t>
  </si>
  <si>
    <t>Revisión de la verificación y experiencia de personal natual con visto bueno de Gestión Talento Humano</t>
  </si>
  <si>
    <t># Revisiones realizadas</t>
  </si>
  <si>
    <t>Supervisor o Interventor o Comité Técnico del contrato
Profesional Especializado responsable de Talento Humano</t>
  </si>
  <si>
    <t>Reportar la novedad al Proceso de Gestión Contractual</t>
  </si>
  <si>
    <t>Verificación de soportes de hoja de vida en SIGEP</t>
  </si>
  <si>
    <t xml:space="preserve"> 23 revisiones y  verificaciones de idoneidad y experiencia de personas naturales que contratos de prestación de servicios y de apoyo a la gestión firmadas y aprobadas por los  dueños de la necesidad, es decir supervisores.                                                                                                                     Como acción de control  se reviso el SIGEP y que la información acreditada  guardara coherencia con lo reportado las verificaciones de idoneidad  </t>
  </si>
  <si>
    <t>https://regioncentral-my.sharepoint.com/:f:/g/personal/proveedortic_regioncentralrape_gov_co/EuBLslW133ZDnW9HcF6FnpwBM32CHnnkWYhLsnmxIW9Cnw?e=a7h2aQ</t>
  </si>
  <si>
    <t xml:space="preserve"> 20 revisiones y  verificaciones de idoneidad y experiencia de personas naturales que contratos de prestación de servicios y de apoyo a la gestión firmadas y aprobadas por los  dueños de la necesidad, es decir supervisores.                                                                                                                     Como acción de control  se reviso el SIGEP y que la información acreditada  guardara coherencia con lo reportado las verificaciones de idoneidad  </t>
  </si>
  <si>
    <t xml:space="preserve"> 20 revisiones y  verificaciones de idoneidad y experiencia de personas naturales que contratos de prestación de servicios y de apoyo a la gestión firmadas y aprobadas por los  dueños de la necesidad, es decir supervisores.                                                                                                                     Como acción de contrAN31:AO36ol  se reviso el SIGEP y que la información acreditada  guardara coherencia con lo reportado las verificaciones de idoneidad  </t>
  </si>
  <si>
    <t>Documentación incompleta por parte del contratista impidiendo la legalización del contrato y la forma de pago</t>
  </si>
  <si>
    <t>Incumplimiento en entrega de documentos que impidan la legalización del contrato</t>
  </si>
  <si>
    <t>El contratista no tenga la documentación exigida, comunicación deficiente en la solicitud de la documentación.</t>
  </si>
  <si>
    <t>Demoras en el inicio del contrato</t>
  </si>
  <si>
    <t>Seguimiento frente a los términos otorgados por la entidad al contratista para lograr la legalización y perfeccionamiento del contrato</t>
  </si>
  <si>
    <t>El supervisor del contrato dejará constancia mediante actas de la ejecución del contrato</t>
  </si>
  <si>
    <t># Actas realizadas</t>
  </si>
  <si>
    <t>Supervisor o Interventor o Comité Técnico del contrato</t>
  </si>
  <si>
    <t>Remitir comunicación al contratista
Reportar la novedad al Proceso de Gestión Contractual
Adelantar las acciones necesarias</t>
  </si>
  <si>
    <t>Revisión de expediente previo archivo</t>
  </si>
  <si>
    <t xml:space="preserve">Contratación procedio con la revisón de las listas de chequeo inmersas en 26 expedientes contractuales en las diferentes modalidades suscritas en el primer trimestre.                                                                                  </t>
  </si>
  <si>
    <t>Asi mismo para el mes de junio de la presente vigencia se actualizo el Formato estudios previos incluyendo obligaciones generales como el de Sistema de Gestión de la Seguridad y Salud en el Trabajo SG-SST y PIGA para contratos de prestación de servicios y de apoyo a la gestión.</t>
  </si>
  <si>
    <t>Asi mismo para el mes de julio de la presente vigencia se actualizo el Formato estudios previos incluyendo obligaciones generales como el de Sistema de Gestión de la Seguridad y Salud en el Trabajo SG-SST y PIGA para contratos de prestación de servicios y de apoyo a la gestión.</t>
  </si>
  <si>
    <t>Retraso o no obtención de pólizas de cumplimiento como garantía al contrato del servicio pactado</t>
  </si>
  <si>
    <t>Desconocimiento de la adquisición de la póliza por parte del contratista
Falta de comunicación durante el proceso de contratación.</t>
  </si>
  <si>
    <t>Dificultad de adquisión de pólizas por parte del contratista por falta de capacidad económica 
Inconvenientes por parte del asegurador.</t>
  </si>
  <si>
    <t xml:space="preserve">Demora de ejecución y/o incumplimiento del contrato
Falta de garantias para le ejecución del contrato. </t>
  </si>
  <si>
    <t>Aprobación de pólizas</t>
  </si>
  <si>
    <t>Seguimiento oportuno a la recepción de polizas por parte del contratista</t>
  </si>
  <si>
    <t># pólizas existentes / # pólizas requeridas</t>
  </si>
  <si>
    <t>Abogado responsable del proceso contractual</t>
  </si>
  <si>
    <t>Remitir comunicación al contratista
Adelantar las acciones necesarias al incumplimiento del contrato</t>
  </si>
  <si>
    <t>Seguimiento a vigencia de pólizas</t>
  </si>
  <si>
    <t xml:space="preserve">°De conformidad con el  articulo 77 de Decreto 1015 de 2013 y el Decreto 1082 de 2015 articulo 2.2.1.2.1.4.5. para el 2023 no se requirieron garantias en los contratos  de prestación de servicios profesionales y de apoyo a la gestión                                                                                                                               °Parametrización del SECOP estableciendo el plazo maximo para el cargue de las polizas </t>
  </si>
  <si>
    <t xml:space="preserve">°De conformidad con el  articulo 77 de Decreto 1015 de 2013 y el Decreto 1082 de 2015 articulo 2.2.1.2.1.4.5. para el 2023 no se requirieron garantias en los contratos  de prestación de servicios profesionales y de apoyo a la gestión                                                                                                                               Parametrización del SECOP estableciendo el plazo maximo para el cargue de las polizas </t>
  </si>
  <si>
    <t xml:space="preserve">Incumplimiento del objeto contractual por parte del contratista </t>
  </si>
  <si>
    <t>Desconocimiento por parte del contratista</t>
  </si>
  <si>
    <t>Falta de seguimiento al cumplimiento del objeto contractual 
Cambio normativos o de fuerza mayor
Imposibilidad de adquisición de insumos o materias primas para cumplir con el objeto.</t>
  </si>
  <si>
    <t>Retraso en ejecución  del contrato 
Daño patrimonial y reputacional</t>
  </si>
  <si>
    <t>Verificación de pólizas de cumplimiento</t>
  </si>
  <si>
    <t>El supervisor dejará constancia de seguimiento de la ejecución del contrato, mediante presentación de informes de supervisión</t>
  </si>
  <si>
    <t># Informes de supervisión</t>
  </si>
  <si>
    <t>Supervisor o Interventor</t>
  </si>
  <si>
    <t>Solicitud del posible incumplimiento del Proceso de Gestión Contractual
Declaración del incumplimiento contractual 
Ejecución de pólizas</t>
  </si>
  <si>
    <t>Informes de Ejecución</t>
  </si>
  <si>
    <t xml:space="preserve">Los supervisores hacen los informes de supervisión de manera mensual, los cuales se encuentran cargados en el SECOP II de cada contrato.  </t>
  </si>
  <si>
    <t>Riesgo por incumplimiento de las obligaciones contractuales, no cumplimento oportuno de las obligaciones a su cargo</t>
  </si>
  <si>
    <t>Desconocimiento de las obligaciones por parte del contratista</t>
  </si>
  <si>
    <t>Sobredimensión de las obligaciones contratadas
Cambio normativos o de fuerza mayor
Imposibilidad de adquisición de insumos o materias primas para cumplir con la totalidad de las obligaciones</t>
  </si>
  <si>
    <t>Aplicación de medidas sancionatorias y/o penales con imposición de multas en los contratos suscritos</t>
  </si>
  <si>
    <t xml:space="preserve">Asignación de supervisiones a los contratos suscritos 
</t>
  </si>
  <si>
    <t xml:space="preserve">Mala calidad en los entregables establecidos en el contrato </t>
  </si>
  <si>
    <t>Control y supervisión del contrato deficiente
Falta de conocimiento o experticia del supervisor frente a las especificaciones técnicas requeridas</t>
  </si>
  <si>
    <t>Error en el requerimiento de las especificaciones técnicas
Ficha técnica deficiente</t>
  </si>
  <si>
    <t>Afectación en la ejecución contractual e incumplimiento en las metas trazadas</t>
  </si>
  <si>
    <t>La supervisión vigilará la adecuada ejecución de las actividades planteadas durante la ejecución del presente contrato</t>
  </si>
  <si>
    <t>Mediante la verificación técnica realizada por los responsables</t>
  </si>
  <si>
    <t># verificaciones realizadas</t>
  </si>
  <si>
    <t>Remitir comunicación al contratista
Reportar la novedad al Proceso de Gestión Contractual
Activación de pólizas</t>
  </si>
  <si>
    <t>Durante el cuatrimestre no se han recibido reporte alguno en los informes de ejecución que den cuenta de mala calidad en los entregables establecidos en los contratos</t>
  </si>
  <si>
    <r>
      <t xml:space="preserve">ACCIONES DE CONTINGENCIA
</t>
    </r>
    <r>
      <rPr>
        <i/>
        <sz val="6"/>
        <color indexed="8"/>
        <rFont val="Calibri"/>
        <family val="2"/>
        <scheme val="minor"/>
      </rPr>
      <t>(Ante posible materialización)</t>
    </r>
  </si>
  <si>
    <r>
      <t xml:space="preserve">OPORTUNIDADES DE PREVENCIÓN
</t>
    </r>
    <r>
      <rPr>
        <i/>
        <sz val="6"/>
        <color indexed="8"/>
        <rFont val="Calibri"/>
        <family val="2"/>
        <scheme val="minor"/>
      </rPr>
      <t>(Cite aquellas actividades, herramientas o instrumentos que podrían generar mayor efectividad en las acciones de control)</t>
    </r>
  </si>
  <si>
    <r>
      <t xml:space="preserve">Se adjunta como soporte el </t>
    </r>
    <r>
      <rPr>
        <b/>
        <sz val="6"/>
        <color rgb="FF000000"/>
        <rFont val="Calibri"/>
        <family val="2"/>
        <scheme val="minor"/>
      </rPr>
      <t>"Informe de Actas de Comité primer trimestre de 2024</t>
    </r>
    <r>
      <rPr>
        <sz val="6"/>
        <color rgb="FF000000"/>
        <rFont val="Calibri"/>
        <family val="2"/>
        <scheme val="minor"/>
      </rPr>
      <t>" en el que se puede verificar temas abordados y participantes durante ada una de las sesiones que se desarrollaron en los meses de julio, agosto y septiembre. Los soportes son entregados a la Asesoría de Control Interno.</t>
    </r>
  </si>
  <si>
    <r>
      <t xml:space="preserve">Se adjunta como soporte el </t>
    </r>
    <r>
      <rPr>
        <b/>
        <sz val="6"/>
        <color rgb="FF000000"/>
        <rFont val="Calibri"/>
        <family val="2"/>
        <scheme val="minor"/>
      </rPr>
      <t>"Informe de Actas de Comité segundo trimestre de 2024"</t>
    </r>
    <r>
      <rPr>
        <sz val="6"/>
        <color rgb="FF000000"/>
        <rFont val="Calibri"/>
        <family val="2"/>
        <scheme val="minor"/>
      </rPr>
      <t xml:space="preserve"> en el que se puede verificar temas abordados y participantes durante ada una de las sesiones que se desarrollaron en los meses de julio, agosto y septiembre. Los soportes son entregados a la Asesoría de Control Interno.</t>
    </r>
  </si>
  <si>
    <r>
      <t xml:space="preserve">Se adjunta como soporte el </t>
    </r>
    <r>
      <rPr>
        <b/>
        <sz val="6"/>
        <color rgb="FF000000"/>
        <rFont val="Calibri"/>
        <family val="2"/>
        <scheme val="minor"/>
      </rPr>
      <t>"Informe de Actas de Comité tercer trimestre de 2024</t>
    </r>
    <r>
      <rPr>
        <sz val="6"/>
        <color rgb="FF000000"/>
        <rFont val="Calibri"/>
        <family val="2"/>
        <scheme val="minor"/>
      </rPr>
      <t>" en el que se puede detallar los profesionales y técnicos participantes, así como las temáticas y compromisos que se abordaron. Los soportes son entregados a la Asesoría de Control Interno.</t>
    </r>
  </si>
  <si>
    <r>
      <t xml:space="preserve">La Asesoría de Comunicaciones envía el documento </t>
    </r>
    <r>
      <rPr>
        <b/>
        <sz val="6"/>
        <color rgb="FF000000"/>
        <rFont val="Calibri"/>
        <family val="2"/>
      </rPr>
      <t>"métricas del portal web - primer trimestre 2024</t>
    </r>
    <r>
      <rPr>
        <sz val="6"/>
        <color rgb="FF000000"/>
        <rFont val="Calibri"/>
        <family val="2"/>
      </rPr>
      <t xml:space="preserve">" a la Asesoría de Control Interno, en el que detalla el número de noticias, documentos y boletines que fueron publicados.  Esta información también puede ser verificada a través del portal web de la Entidad: https://regioncentralrape.gov.co/. De igual manera, envía el documento </t>
    </r>
    <r>
      <rPr>
        <b/>
        <sz val="6"/>
        <color rgb="FF000000"/>
        <rFont val="Calibri"/>
        <family val="2"/>
      </rPr>
      <t>"Informe de publicaciones en redes sociales primer trimestre de 2024"</t>
    </r>
    <r>
      <rPr>
        <sz val="6"/>
        <color rgb="FF000000"/>
        <rFont val="Calibri"/>
        <family val="2"/>
      </rPr>
      <t xml:space="preserve"> en que se específica el número de publicaciones que se hicieron en cada una de las cuentas oficiales en redes sociales.</t>
    </r>
  </si>
  <si>
    <r>
      <t xml:space="preserve">Como soporte de las acciones desarrolladas se entrega </t>
    </r>
    <r>
      <rPr>
        <b/>
        <sz val="6"/>
        <color rgb="FF000000"/>
        <rFont val="Calibri"/>
        <family val="2"/>
      </rPr>
      <t>"Informe de publicaciones en página web"</t>
    </r>
    <r>
      <rPr>
        <sz val="6"/>
        <color rgb="FF000000"/>
        <rFont val="Calibri"/>
        <family val="2"/>
      </rPr>
      <t xml:space="preserve">, así como el reporte de las publicaciones realizadas en redes sociales durante los meses de abril, mayo y junio, como puede evidenciarse en el documento </t>
    </r>
    <r>
      <rPr>
        <b/>
        <sz val="6"/>
        <color rgb="FF000000"/>
        <rFont val="Calibri"/>
        <family val="2"/>
      </rPr>
      <t>"Informe de publicaciones en redes sociales segundo trimestre de 2024"</t>
    </r>
    <r>
      <rPr>
        <sz val="6"/>
        <color rgb="FF000000"/>
        <rFont val="Calibri"/>
        <family val="2"/>
      </rPr>
      <t>, que se adjunta a la presente matriz.</t>
    </r>
  </si>
  <si>
    <r>
      <t xml:space="preserve">Como soporte de las acciones desarrolladas se entrega </t>
    </r>
    <r>
      <rPr>
        <b/>
        <sz val="6"/>
        <color rgb="FF000000"/>
        <rFont val="Calibri"/>
        <family val="2"/>
        <scheme val="minor"/>
      </rPr>
      <t>"Informe de publicaciones en página web"</t>
    </r>
    <r>
      <rPr>
        <sz val="6"/>
        <color rgb="FF000000"/>
        <rFont val="Calibri"/>
        <family val="2"/>
        <scheme val="minor"/>
      </rPr>
      <t xml:space="preserve">, así como el reporte de las publicaciones realizadas en redes sociales durante los meses de julio, agosto y septiembre, como puede evidenciarse en el documento </t>
    </r>
    <r>
      <rPr>
        <b/>
        <sz val="6"/>
        <color rgb="FF000000"/>
        <rFont val="Calibri"/>
        <family val="2"/>
        <scheme val="minor"/>
      </rPr>
      <t>"Informe de publicaciones en redes sociales tercer trimestre de 2024"</t>
    </r>
    <r>
      <rPr>
        <sz val="6"/>
        <color rgb="FF000000"/>
        <rFont val="Calibri"/>
        <family val="2"/>
        <scheme val="minor"/>
      </rPr>
      <t>, que se adjunta a la presente matriz y que fue entregado a la Asesoría de Control Interno.</t>
    </r>
  </si>
  <si>
    <r>
      <t xml:space="preserve">La Asesoría de Comunicaciones adjunta con la presente matriz el informe: </t>
    </r>
    <r>
      <rPr>
        <b/>
        <sz val="6"/>
        <color rgb="FF000000"/>
        <rFont val="Calibri"/>
        <family val="2"/>
      </rPr>
      <t>"Agenda web primer trimestre 2024".</t>
    </r>
    <r>
      <rPr>
        <sz val="6"/>
        <color rgb="FF000000"/>
        <rFont val="Calibri"/>
        <family val="2"/>
      </rPr>
      <t xml:space="preserve"> La agenda (calendario de actividades) se publica semana a semana en la sección Participa del portal web oficial de la Entidad. https://regioncentralrape.gov.co/eventos/. Los soportes son entregados a la Asesoría de Control Interno.</t>
    </r>
  </si>
  <si>
    <r>
      <t xml:space="preserve">La Asesoría de Comunicaciones adjunta con la presente matriz el informe: </t>
    </r>
    <r>
      <rPr>
        <b/>
        <sz val="6"/>
        <color rgb="FF000000"/>
        <rFont val="Calibri"/>
        <family val="2"/>
      </rPr>
      <t>"Agenda web segundo trimestre 2024".</t>
    </r>
    <r>
      <rPr>
        <sz val="6"/>
        <color rgb="FF000000"/>
        <rFont val="Calibri"/>
        <family val="2"/>
      </rPr>
      <t xml:space="preserve"> Dicho documento es entregado a la Asesoría de Control Interno.</t>
    </r>
  </si>
  <si>
    <r>
      <t xml:space="preserve">La Asesoría de Comunicaciones adjunta con la presente matriz el informe: </t>
    </r>
    <r>
      <rPr>
        <b/>
        <sz val="6"/>
        <color rgb="FF000000"/>
        <rFont val="Calibri"/>
        <family val="2"/>
        <scheme val="minor"/>
      </rPr>
      <t>"Agenda web tercer trimestre 2024".</t>
    </r>
    <r>
      <rPr>
        <sz val="6"/>
        <color rgb="FF000000"/>
        <rFont val="Calibri"/>
        <family val="2"/>
        <scheme val="minor"/>
      </rPr>
      <t xml:space="preserve"> La agenda (calendario de actividades) se publica semana a semana en la sección Participa del portal web oficial de la Entidad y puede ser verificado a través del siguiente link: https://regioncentralrape.gov.co/eventos/. De igual manera, los soportes de evidencia son entregados a la Asesoría de Control Interno.</t>
    </r>
  </si>
  <si>
    <t>MATRIZ DE SEGUIMIENTO RIESGOS DE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</si>
</sst>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 [$€-2]\ * #,##0.00_ ;_ [$€-2]\ * \-#,##0.00_ ;_ [$€-2]\ * &quot;-&quot;??_ "/>
    <numFmt numFmtId="166" formatCode="&quot;$&quot;\ #,##0.00"/>
    <numFmt numFmtId="167" formatCode="_ * #,##0_ ;_ * \-#,##0_ ;_ * &quot;-&quot;_ ;_ @_ "/>
    <numFmt numFmtId="168" formatCode="_ * #,##0.000_ ;_ * \-#,##0.000_ ;_ * &quot;-&quot;??_ ;_ @_ "/>
    <numFmt numFmtId="169" formatCode="_ * #,##0.00_ ;_ * \-#,##0.00_ ;_ * &quot;-&quot;??_ ;_ @_ "/>
    <numFmt numFmtId="170" formatCode="_-&quot;$&quot;* #,##0_-;\-&quot;$&quot;* #,##0_-;_-&quot;$&quot;* &quot;-&quot;??_-;_-@_-"/>
    <numFmt numFmtId="171" formatCode="_ &quot;$&quot;\ * #,##0.00_ ;_ &quot;$&quot;\ * \-#,##0.00_ ;_ &quot;$&quot;\ * &quot;-&quot;??_ ;_ @_ "/>
    <numFmt numFmtId="172" formatCode="d/mm/yyyy;@"/>
  </numFmts>
  <fonts count="5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11"/>
      <color theme="1"/>
      <name val="Calibri"/>
      <family val="2"/>
      <scheme val="minor"/>
    </font>
    <font>
      <sz val="9"/>
      <color theme="1"/>
      <name val="Arial"/>
      <family val="2"/>
    </font>
    <font>
      <b/>
      <sz val="9"/>
      <color theme="1"/>
      <name val="Arial"/>
      <family val="2"/>
    </font>
    <font>
      <b/>
      <sz val="11"/>
      <color theme="1"/>
      <name val="Calibri"/>
      <family val="2"/>
      <scheme val="minor"/>
    </font>
    <font>
      <b/>
      <sz val="16"/>
      <color theme="4"/>
      <name val="Calibri"/>
      <family val="2"/>
      <scheme val="minor"/>
    </font>
    <font>
      <b/>
      <sz val="10"/>
      <color theme="1"/>
      <name val="Arial"/>
      <family val="2"/>
    </font>
    <font>
      <b/>
      <sz val="18"/>
      <color theme="0"/>
      <name val="Calibri"/>
      <family val="2"/>
      <scheme val="minor"/>
    </font>
    <font>
      <sz val="9"/>
      <color theme="1"/>
      <name val="Calibri"/>
      <family val="2"/>
      <scheme val="minor"/>
    </font>
    <font>
      <b/>
      <sz val="11"/>
      <color indexed="8"/>
      <name val="Calibri"/>
      <family val="2"/>
      <scheme val="minor"/>
    </font>
    <font>
      <sz val="11"/>
      <name val="Calibri"/>
      <family val="2"/>
      <scheme val="minor"/>
    </font>
    <font>
      <sz val="11"/>
      <color indexed="8"/>
      <name val="Calibri"/>
      <family val="2"/>
      <scheme val="minor"/>
    </font>
    <font>
      <sz val="11"/>
      <color rgb="FF0070C0"/>
      <name val="Calibri"/>
      <family val="2"/>
      <scheme val="minor"/>
    </font>
    <font>
      <b/>
      <sz val="14"/>
      <name val="Calibri"/>
      <family val="2"/>
      <scheme val="minor"/>
    </font>
    <font>
      <b/>
      <sz val="14"/>
      <color rgb="FF0070C0"/>
      <name val="Calibri"/>
      <family val="2"/>
      <scheme val="minor"/>
    </font>
    <font>
      <b/>
      <sz val="16"/>
      <color rgb="FF0070C0"/>
      <name val="Calibri"/>
      <family val="2"/>
      <scheme val="minor"/>
    </font>
    <font>
      <u/>
      <sz val="11"/>
      <color theme="10"/>
      <name val="Calibri"/>
      <family val="2"/>
      <scheme val="minor"/>
    </font>
    <font>
      <b/>
      <sz val="9"/>
      <color indexed="81"/>
      <name val="Tahoma"/>
      <family val="2"/>
    </font>
    <font>
      <sz val="9"/>
      <color indexed="81"/>
      <name val="Tahoma"/>
      <family val="2"/>
    </font>
    <font>
      <sz val="11"/>
      <color indexed="8"/>
      <name val="Calibri"/>
      <family val="2"/>
    </font>
    <font>
      <sz val="12"/>
      <color indexed="81"/>
      <name val="Tahoma"/>
      <family val="2"/>
    </font>
    <font>
      <u/>
      <sz val="11"/>
      <color theme="10"/>
      <name val="Calibri"/>
      <family val="2"/>
      <scheme val="minor"/>
    </font>
    <font>
      <sz val="8"/>
      <color theme="1"/>
      <name val="Calibri"/>
      <family val="2"/>
      <scheme val="minor"/>
    </font>
    <font>
      <sz val="6"/>
      <color theme="1"/>
      <name val="Calibri"/>
      <family val="2"/>
      <scheme val="minor"/>
    </font>
    <font>
      <b/>
      <sz val="6"/>
      <color theme="1"/>
      <name val="Calibri"/>
      <family val="2"/>
      <scheme val="minor"/>
    </font>
    <font>
      <b/>
      <sz val="6"/>
      <name val="Calibri"/>
      <family val="2"/>
      <scheme val="minor"/>
    </font>
    <font>
      <b/>
      <sz val="6"/>
      <color indexed="8"/>
      <name val="Calibri"/>
      <family val="2"/>
      <scheme val="minor"/>
    </font>
    <font>
      <i/>
      <sz val="6"/>
      <color indexed="8"/>
      <name val="Calibri"/>
      <family val="2"/>
      <scheme val="minor"/>
    </font>
    <font>
      <b/>
      <sz val="6"/>
      <name val="Calibri"/>
      <family val="2"/>
    </font>
    <font>
      <sz val="6"/>
      <name val="Calibri"/>
      <family val="2"/>
      <scheme val="minor"/>
    </font>
    <font>
      <u/>
      <sz val="6"/>
      <color theme="10"/>
      <name val="Calibri"/>
      <family val="2"/>
      <scheme val="minor"/>
    </font>
    <font>
      <sz val="6"/>
      <color rgb="FF000000"/>
      <name val="Calibri"/>
      <family val="2"/>
      <scheme val="minor"/>
    </font>
    <font>
      <b/>
      <sz val="6"/>
      <color rgb="FF000000"/>
      <name val="Calibri"/>
      <family val="2"/>
      <scheme val="minor"/>
    </font>
    <font>
      <sz val="6"/>
      <color rgb="FF000000"/>
      <name val="Calibri"/>
      <family val="2"/>
    </font>
    <font>
      <b/>
      <sz val="6"/>
      <color rgb="FF000000"/>
      <name val="Calibri"/>
      <family val="2"/>
    </font>
    <font>
      <sz val="6"/>
      <color theme="1"/>
      <name val="Arial"/>
      <family val="2"/>
    </font>
    <font>
      <u/>
      <sz val="6"/>
      <color rgb="FF0000FF"/>
      <name val="Calibri"/>
      <family val="2"/>
    </font>
    <font>
      <sz val="6"/>
      <name val="Calibri"/>
      <family val="2"/>
    </font>
  </fonts>
  <fills count="22">
    <fill>
      <patternFill patternType="none"/>
    </fill>
    <fill>
      <patternFill patternType="gray125"/>
    </fill>
    <fill>
      <patternFill patternType="solid">
        <fgColor theme="4"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F79646"/>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rgb="FF000000"/>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4">
    <xf numFmtId="0" fontId="0" fillId="0" borderId="0"/>
    <xf numFmtId="0" fontId="12"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0" fontId="13" fillId="0" borderId="0"/>
    <xf numFmtId="0" fontId="14"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0" fontId="6"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30" fillId="0" borderId="0" applyNumberFormat="0" applyFill="0" applyBorder="0" applyAlignment="0" applyProtection="0"/>
    <xf numFmtId="0" fontId="33" fillId="0" borderId="0" applyNumberFormat="0" applyFill="0" applyBorder="0" applyProtection="0"/>
    <xf numFmtId="0" fontId="35" fillId="0" borderId="0" applyNumberFormat="0" applyFill="0" applyBorder="0" applyAlignment="0" applyProtection="0"/>
  </cellStyleXfs>
  <cellXfs count="355">
    <xf numFmtId="0" fontId="0" fillId="0" borderId="0" xfId="0"/>
    <xf numFmtId="0" fontId="1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0" fillId="8" borderId="0" xfId="0" applyFill="1"/>
    <xf numFmtId="0" fontId="0" fillId="9" borderId="0" xfId="0" applyFill="1"/>
    <xf numFmtId="0" fontId="17" fillId="0" borderId="1" xfId="0" applyFont="1" applyBorder="1" applyAlignment="1">
      <alignment vertical="center" wrapText="1"/>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16" fillId="6" borderId="0" xfId="0" applyFont="1" applyFill="1" applyAlignment="1">
      <alignment horizontal="center" vertical="center" wrapText="1"/>
    </xf>
    <xf numFmtId="0" fontId="16" fillId="4"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3" borderId="3" xfId="0" applyFont="1" applyFill="1" applyBorder="1" applyAlignment="1">
      <alignment vertical="center" wrapText="1"/>
    </xf>
    <xf numFmtId="0" fontId="0" fillId="8" borderId="15" xfId="0" applyFill="1" applyBorder="1" applyAlignment="1">
      <alignment horizontal="center" vertical="center"/>
    </xf>
    <xf numFmtId="0" fontId="20" fillId="3" borderId="2" xfId="0" applyFont="1" applyFill="1" applyBorder="1" applyAlignment="1">
      <alignment vertical="center" wrapText="1"/>
    </xf>
    <xf numFmtId="0" fontId="20" fillId="4" borderId="0" xfId="0" applyFont="1" applyFill="1" applyAlignment="1">
      <alignment horizontal="right" vertical="center" wrapText="1"/>
    </xf>
    <xf numFmtId="0" fontId="20" fillId="4" borderId="0" xfId="0" applyFont="1" applyFill="1" applyAlignment="1">
      <alignment horizontal="center" vertical="center" wrapText="1"/>
    </xf>
    <xf numFmtId="9" fontId="20" fillId="4" borderId="0" xfId="29" applyFont="1" applyFill="1" applyBorder="1" applyAlignment="1">
      <alignment horizontal="left" vertical="center" wrapText="1"/>
    </xf>
    <xf numFmtId="0" fontId="16" fillId="5" borderId="0" xfId="0" applyFont="1" applyFill="1" applyAlignment="1">
      <alignment vertical="center" wrapText="1"/>
    </xf>
    <xf numFmtId="0" fontId="20" fillId="5" borderId="0" xfId="0" applyFont="1" applyFill="1" applyAlignment="1">
      <alignment vertical="center" wrapText="1"/>
    </xf>
    <xf numFmtId="9" fontId="20" fillId="5" borderId="0" xfId="29" applyFont="1" applyFill="1" applyBorder="1" applyAlignment="1">
      <alignment horizontal="left" vertical="center" wrapText="1"/>
    </xf>
    <xf numFmtId="0" fontId="20" fillId="6" borderId="11" xfId="0" applyFont="1" applyFill="1" applyBorder="1" applyAlignment="1">
      <alignment horizontal="right" vertical="center" wrapText="1"/>
    </xf>
    <xf numFmtId="9" fontId="20" fillId="6" borderId="8" xfId="29" applyFont="1" applyFill="1" applyBorder="1" applyAlignment="1">
      <alignment horizontal="left" vertical="center" wrapText="1"/>
    </xf>
    <xf numFmtId="0" fontId="22" fillId="10" borderId="0" xfId="0" applyFont="1" applyFill="1" applyAlignment="1">
      <alignment vertical="center" wrapText="1"/>
    </xf>
    <xf numFmtId="0" fontId="8" fillId="0" borderId="0" xfId="0" applyFont="1"/>
    <xf numFmtId="0" fontId="25" fillId="11" borderId="0" xfId="31" applyFont="1" applyFill="1" applyAlignment="1" applyProtection="1">
      <alignment horizontal="center" vertical="center" wrapText="1"/>
      <protection hidden="1"/>
    </xf>
    <xf numFmtId="0" fontId="8" fillId="0" borderId="0" xfId="0" applyFont="1" applyAlignment="1">
      <alignment horizontal="center" vertical="center"/>
    </xf>
    <xf numFmtId="0" fontId="18" fillId="0" borderId="0" xfId="0" applyFont="1" applyAlignment="1">
      <alignment horizontal="center" vertical="center" wrapText="1"/>
    </xf>
    <xf numFmtId="0" fontId="18" fillId="7" borderId="1" xfId="0" applyFont="1" applyFill="1" applyBorder="1" applyAlignment="1">
      <alignment horizontal="center" vertical="center"/>
    </xf>
    <xf numFmtId="0" fontId="25" fillId="12" borderId="1" xfId="31" applyFont="1" applyFill="1" applyBorder="1" applyAlignment="1" applyProtection="1">
      <alignment vertical="center" wrapText="1"/>
      <protection hidden="1"/>
    </xf>
    <xf numFmtId="0" fontId="25" fillId="11" borderId="1" xfId="31" applyFont="1" applyFill="1" applyBorder="1" applyAlignment="1" applyProtection="1">
      <alignment horizontal="center" vertical="center" wrapText="1"/>
      <protection hidden="1"/>
    </xf>
    <xf numFmtId="0" fontId="25" fillId="4" borderId="1" xfId="31" applyFont="1" applyFill="1" applyBorder="1" applyAlignment="1" applyProtection="1">
      <alignment vertical="center" wrapText="1"/>
      <protection hidden="1"/>
    </xf>
    <xf numFmtId="0" fontId="25" fillId="13" borderId="1" xfId="31" applyFont="1" applyFill="1" applyBorder="1" applyAlignment="1" applyProtection="1">
      <alignment vertical="center" wrapText="1"/>
      <protection hidden="1"/>
    </xf>
    <xf numFmtId="0" fontId="25" fillId="6" borderId="1" xfId="31" applyFont="1" applyFill="1" applyBorder="1" applyAlignment="1" applyProtection="1">
      <alignment vertical="center" wrapText="1"/>
      <protection hidden="1"/>
    </xf>
    <xf numFmtId="0" fontId="26" fillId="0" borderId="0" xfId="0" applyFont="1"/>
    <xf numFmtId="0" fontId="23" fillId="14" borderId="1" xfId="31" applyFont="1" applyFill="1" applyBorder="1" applyAlignment="1" applyProtection="1">
      <alignment horizontal="center" vertical="center"/>
      <protection hidden="1"/>
    </xf>
    <xf numFmtId="0" fontId="8" fillId="10" borderId="0" xfId="0" applyFont="1" applyFill="1"/>
    <xf numFmtId="0" fontId="8" fillId="10" borderId="0" xfId="1" applyFont="1" applyFill="1" applyAlignment="1">
      <alignment horizontal="center" vertical="center" wrapText="1"/>
    </xf>
    <xf numFmtId="0" fontId="8" fillId="10" borderId="0" xfId="1" applyFont="1" applyFill="1"/>
    <xf numFmtId="0" fontId="8" fillId="10" borderId="0" xfId="1" applyFont="1" applyFill="1" applyAlignment="1">
      <alignment vertical="center" wrapText="1"/>
    </xf>
    <xf numFmtId="0" fontId="8" fillId="10" borderId="0" xfId="1" applyFont="1" applyFill="1" applyAlignment="1">
      <alignment horizontal="justify" vertical="center" wrapText="1"/>
    </xf>
    <xf numFmtId="9" fontId="20" fillId="3" borderId="9" xfId="29" applyFont="1" applyFill="1" applyBorder="1" applyAlignment="1">
      <alignment horizontal="left" vertical="center" wrapText="1"/>
    </xf>
    <xf numFmtId="0" fontId="18" fillId="0" borderId="0" xfId="0" applyFont="1" applyAlignment="1">
      <alignment vertical="center" wrapText="1"/>
    </xf>
    <xf numFmtId="0" fontId="23" fillId="11" borderId="1" xfId="31" applyFont="1" applyFill="1" applyBorder="1" applyAlignment="1" applyProtection="1">
      <alignment horizontal="center" vertical="center" wrapText="1"/>
      <protection hidden="1"/>
    </xf>
    <xf numFmtId="0" fontId="17" fillId="2" borderId="13" xfId="0" applyFont="1" applyFill="1" applyBorder="1" applyAlignment="1">
      <alignment vertical="center" wrapText="1"/>
    </xf>
    <xf numFmtId="0" fontId="17" fillId="2" borderId="2" xfId="0" applyFont="1" applyFill="1" applyBorder="1" applyAlignment="1">
      <alignment vertical="center" wrapText="1"/>
    </xf>
    <xf numFmtId="0" fontId="16" fillId="4" borderId="3" xfId="0" applyFont="1" applyFill="1" applyBorder="1" applyAlignment="1">
      <alignment vertical="center" wrapText="1"/>
    </xf>
    <xf numFmtId="0" fontId="16" fillId="5" borderId="7" xfId="0" applyFont="1" applyFill="1" applyBorder="1" applyAlignment="1">
      <alignment vertical="center" wrapText="1"/>
    </xf>
    <xf numFmtId="9" fontId="20" fillId="3" borderId="9" xfId="29" applyFont="1" applyFill="1" applyBorder="1" applyAlignment="1">
      <alignment vertical="center" wrapText="1"/>
    </xf>
    <xf numFmtId="0" fontId="20" fillId="6" borderId="11" xfId="0" applyFont="1" applyFill="1" applyBorder="1" applyAlignment="1">
      <alignment horizontal="left" vertical="center" wrapText="1"/>
    </xf>
    <xf numFmtId="49" fontId="25" fillId="11" borderId="1" xfId="31" applyNumberFormat="1" applyFont="1" applyFill="1" applyBorder="1" applyAlignment="1" applyProtection="1">
      <alignment horizontal="center" vertical="center" wrapText="1"/>
      <protection hidden="1"/>
    </xf>
    <xf numFmtId="0" fontId="8" fillId="10" borderId="0" xfId="0" applyFont="1" applyFill="1" applyAlignment="1">
      <alignment horizontal="center"/>
    </xf>
    <xf numFmtId="0" fontId="8" fillId="10" borderId="0" xfId="1" applyFont="1" applyFill="1" applyAlignment="1">
      <alignment textRotation="90"/>
    </xf>
    <xf numFmtId="0" fontId="8" fillId="10" borderId="0" xfId="1" applyFont="1" applyFill="1" applyAlignment="1">
      <alignment horizontal="center"/>
    </xf>
    <xf numFmtId="0" fontId="17" fillId="0" borderId="1" xfId="0" applyFont="1" applyBorder="1" applyAlignment="1">
      <alignment horizontal="left" vertical="center" wrapText="1"/>
    </xf>
    <xf numFmtId="0" fontId="21" fillId="15" borderId="0" xfId="0" applyFont="1" applyFill="1" applyAlignme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8" fillId="0" borderId="1" xfId="0" applyFont="1" applyBorder="1" applyAlignment="1">
      <alignment horizontal="center" vertical="center"/>
    </xf>
    <xf numFmtId="0" fontId="17" fillId="2" borderId="13" xfId="0" applyFont="1" applyFill="1" applyBorder="1" applyAlignment="1">
      <alignment horizontal="center" vertical="center" wrapText="1"/>
    </xf>
    <xf numFmtId="0" fontId="16" fillId="5" borderId="0" xfId="0" applyFont="1" applyFill="1" applyAlignment="1">
      <alignment horizontal="center" vertical="center" wrapText="1"/>
    </xf>
    <xf numFmtId="0" fontId="17" fillId="2" borderId="1" xfId="0" applyFont="1" applyFill="1" applyBorder="1" applyAlignment="1">
      <alignment horizontal="center" vertical="center" wrapText="1"/>
    </xf>
    <xf numFmtId="9" fontId="20" fillId="4" borderId="9" xfId="29" applyFont="1" applyFill="1" applyBorder="1" applyAlignment="1">
      <alignment horizontal="left" vertical="center" wrapText="1"/>
    </xf>
    <xf numFmtId="9" fontId="20" fillId="4" borderId="9" xfId="29" applyFont="1" applyFill="1" applyBorder="1" applyAlignment="1">
      <alignment vertical="center" wrapText="1"/>
    </xf>
    <xf numFmtId="0" fontId="20" fillId="3" borderId="2" xfId="0" applyFont="1" applyFill="1" applyBorder="1" applyAlignment="1">
      <alignment horizontal="right" vertical="center" wrapText="1"/>
    </xf>
    <xf numFmtId="9" fontId="20" fillId="6" borderId="0" xfId="29" applyFont="1" applyFill="1" applyBorder="1" applyAlignment="1">
      <alignment horizontal="left" vertical="center" wrapText="1"/>
    </xf>
    <xf numFmtId="0" fontId="20" fillId="5" borderId="0" xfId="0" applyFont="1" applyFill="1" applyAlignment="1">
      <alignment horizontal="right" vertical="center" wrapText="1"/>
    </xf>
    <xf numFmtId="9" fontId="17" fillId="6" borderId="0" xfId="29" applyFont="1" applyFill="1" applyBorder="1" applyAlignment="1">
      <alignment horizontal="left" vertical="center" wrapText="1"/>
    </xf>
    <xf numFmtId="9" fontId="20" fillId="4" borderId="9" xfId="29" applyFont="1" applyFill="1" applyBorder="1" applyAlignment="1">
      <alignment horizontal="right" vertical="center" wrapText="1"/>
    </xf>
    <xf numFmtId="0" fontId="17" fillId="2" borderId="5" xfId="0" applyFont="1" applyFill="1" applyBorder="1" applyAlignment="1">
      <alignment horizontal="center" vertical="center" wrapText="1"/>
    </xf>
    <xf numFmtId="0" fontId="0" fillId="8" borderId="4" xfId="0" applyFill="1" applyBorder="1"/>
    <xf numFmtId="0" fontId="16" fillId="4" borderId="10" xfId="0" applyFont="1" applyFill="1" applyBorder="1" applyAlignment="1">
      <alignment horizontal="center" vertical="center" wrapText="1"/>
    </xf>
    <xf numFmtId="9" fontId="20" fillId="6" borderId="4" xfId="29" applyFont="1" applyFill="1" applyBorder="1" applyAlignment="1">
      <alignment horizontal="left" vertical="center" wrapText="1"/>
    </xf>
    <xf numFmtId="0" fontId="16" fillId="6" borderId="8" xfId="0" applyFont="1" applyFill="1" applyBorder="1" applyAlignment="1">
      <alignment horizontal="center" vertical="center" wrapText="1"/>
    </xf>
    <xf numFmtId="0" fontId="16" fillId="6" borderId="0" xfId="0" applyFont="1" applyFill="1" applyAlignment="1">
      <alignment vertical="center" wrapText="1"/>
    </xf>
    <xf numFmtId="0" fontId="20" fillId="6" borderId="0" xfId="0" applyFont="1" applyFill="1" applyAlignment="1">
      <alignment vertical="center" wrapText="1"/>
    </xf>
    <xf numFmtId="0" fontId="17" fillId="6" borderId="0" xfId="0" applyFont="1" applyFill="1" applyAlignment="1">
      <alignment horizontal="right" vertical="center" wrapText="1"/>
    </xf>
    <xf numFmtId="0" fontId="25" fillId="11" borderId="15" xfId="31" applyFont="1" applyFill="1" applyBorder="1" applyAlignment="1" applyProtection="1">
      <alignment horizontal="center" vertical="center" wrapText="1"/>
      <protection hidden="1"/>
    </xf>
    <xf numFmtId="0" fontId="18" fillId="7" borderId="5"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0" fontId="0" fillId="0" borderId="4" xfId="0" applyBorder="1"/>
    <xf numFmtId="0" fontId="0" fillId="8" borderId="17" xfId="0" applyFill="1" applyBorder="1"/>
    <xf numFmtId="0" fontId="17" fillId="9" borderId="1" xfId="0" applyFont="1" applyFill="1" applyBorder="1" applyAlignment="1">
      <alignment horizontal="center" vertical="center" wrapText="1"/>
    </xf>
    <xf numFmtId="0" fontId="3" fillId="10" borderId="0" xfId="0" applyFont="1" applyFill="1"/>
    <xf numFmtId="0" fontId="24" fillId="10" borderId="0" xfId="0" applyFont="1" applyFill="1"/>
    <xf numFmtId="0" fontId="23" fillId="11" borderId="0" xfId="31" applyFont="1" applyFill="1" applyAlignment="1" applyProtection="1">
      <alignment horizontal="center" vertical="center" wrapText="1"/>
      <protection hidden="1"/>
    </xf>
    <xf numFmtId="0" fontId="8" fillId="10" borderId="0" xfId="1" applyFont="1" applyFill="1" applyAlignment="1">
      <alignment horizontal="center" vertical="center"/>
    </xf>
    <xf numFmtId="0" fontId="3" fillId="7" borderId="0" xfId="0" applyFont="1" applyFill="1"/>
    <xf numFmtId="0" fontId="2" fillId="10" borderId="0" xfId="0" applyFont="1" applyFill="1" applyAlignment="1">
      <alignment horizontal="center" vertical="center"/>
    </xf>
    <xf numFmtId="0" fontId="3" fillId="10" borderId="0" xfId="0" applyFont="1" applyFill="1" applyAlignment="1">
      <alignment horizontal="left" vertical="center"/>
    </xf>
    <xf numFmtId="0" fontId="22" fillId="10" borderId="0" xfId="0" applyFont="1" applyFill="1" applyAlignment="1">
      <alignment horizontal="center" vertical="center" wrapText="1"/>
    </xf>
    <xf numFmtId="0" fontId="24" fillId="10" borderId="0" xfId="0" applyFont="1" applyFill="1" applyAlignment="1">
      <alignment horizontal="center" vertical="center"/>
    </xf>
    <xf numFmtId="0" fontId="1" fillId="9" borderId="0" xfId="0" applyFont="1" applyFill="1"/>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16" fontId="1" fillId="0" borderId="0" xfId="0" applyNumberFormat="1" applyFont="1" applyAlignment="1">
      <alignment horizontal="center" vertical="center"/>
    </xf>
    <xf numFmtId="0" fontId="1" fillId="0" borderId="0" xfId="0" applyFont="1"/>
    <xf numFmtId="0" fontId="1" fillId="0" borderId="1" xfId="0" applyFont="1" applyBorder="1" applyAlignment="1">
      <alignment horizontal="center"/>
    </xf>
    <xf numFmtId="0" fontId="1" fillId="0" borderId="1" xfId="0" applyFont="1" applyBorder="1" applyAlignment="1">
      <alignment horizontal="center" vertical="center" textRotation="90"/>
    </xf>
    <xf numFmtId="0" fontId="1" fillId="10" borderId="0" xfId="0" applyFont="1" applyFill="1" applyAlignment="1">
      <alignment horizontal="center" vertical="center"/>
    </xf>
    <xf numFmtId="0" fontId="1" fillId="10" borderId="0" xfId="0" applyFont="1" applyFill="1"/>
    <xf numFmtId="0" fontId="1" fillId="10" borderId="0" xfId="0" applyFont="1" applyFill="1" applyAlignment="1">
      <alignment horizontal="center"/>
    </xf>
    <xf numFmtId="0" fontId="1" fillId="10" borderId="0" xfId="0" applyFont="1" applyFill="1" applyAlignment="1">
      <alignment horizontal="left" vertical="center"/>
    </xf>
    <xf numFmtId="0" fontId="1" fillId="7" borderId="0" xfId="0" applyFont="1" applyFill="1" applyAlignment="1">
      <alignment horizontal="center" vertical="center"/>
    </xf>
    <xf numFmtId="0" fontId="1" fillId="7" borderId="0" xfId="0" applyFont="1" applyFill="1"/>
    <xf numFmtId="0" fontId="16" fillId="4" borderId="0" xfId="0" applyFont="1" applyFill="1" applyAlignment="1">
      <alignment horizontal="center" vertical="center" wrapText="1"/>
    </xf>
    <xf numFmtId="0" fontId="16" fillId="5" borderId="0" xfId="0" applyFont="1" applyFill="1" applyAlignment="1">
      <alignment horizontal="center" vertical="center" wrapText="1"/>
    </xf>
    <xf numFmtId="0" fontId="16" fillId="5" borderId="1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0" fillId="5" borderId="0" xfId="0" applyFont="1" applyFill="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9" fillId="8" borderId="0" xfId="0" applyFont="1" applyFill="1" applyAlignment="1">
      <alignment horizontal="center" vertical="center"/>
    </xf>
    <xf numFmtId="0" fontId="18" fillId="2" borderId="5"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9" fillId="8" borderId="0" xfId="0" applyFont="1" applyFill="1" applyAlignment="1">
      <alignment horizontal="center" vertical="center"/>
    </xf>
    <xf numFmtId="0" fontId="28" fillId="8" borderId="0" xfId="0" applyFont="1" applyFill="1" applyAlignment="1">
      <alignment horizontal="center" vertical="center"/>
    </xf>
    <xf numFmtId="9" fontId="20" fillId="3" borderId="9" xfId="29" applyFont="1" applyFill="1" applyBorder="1" applyAlignment="1">
      <alignment horizontal="left"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7" fillId="2" borderId="6" xfId="31" applyFont="1" applyFill="1" applyBorder="1" applyAlignment="1" applyProtection="1">
      <alignment horizontal="center" vertical="center"/>
      <protection hidden="1"/>
    </xf>
    <xf numFmtId="0" fontId="0" fillId="8" borderId="1" xfId="0" applyFill="1" applyBorder="1" applyAlignment="1">
      <alignment horizontal="center"/>
    </xf>
    <xf numFmtId="0" fontId="18" fillId="2" borderId="13" xfId="0" applyFont="1" applyFill="1" applyBorder="1" applyAlignment="1">
      <alignment horizontal="right"/>
    </xf>
    <xf numFmtId="0" fontId="18" fillId="2" borderId="14" xfId="0" applyFont="1" applyFill="1" applyBorder="1" applyAlignment="1">
      <alignment horizontal="right"/>
    </xf>
    <xf numFmtId="0" fontId="18" fillId="2" borderId="15" xfId="0" applyFont="1" applyFill="1" applyBorder="1" applyAlignment="1">
      <alignment horizontal="right"/>
    </xf>
    <xf numFmtId="0" fontId="18" fillId="2" borderId="14" xfId="0" applyFont="1" applyFill="1" applyBorder="1" applyAlignment="1">
      <alignment horizontal="right" vertical="center"/>
    </xf>
    <xf numFmtId="0" fontId="18" fillId="2" borderId="15" xfId="0" applyFont="1" applyFill="1" applyBorder="1" applyAlignment="1">
      <alignment horizontal="right" vertical="center"/>
    </xf>
    <xf numFmtId="0" fontId="21" fillId="15" borderId="0" xfId="0" applyFont="1" applyFill="1" applyAlignment="1">
      <alignment horizontal="center" vertical="center"/>
    </xf>
    <xf numFmtId="0" fontId="21" fillId="15" borderId="16" xfId="0" applyFont="1" applyFill="1" applyBorder="1" applyAlignment="1">
      <alignment horizontal="center" vertical="center"/>
    </xf>
    <xf numFmtId="0" fontId="27" fillId="2" borderId="1" xfId="31" applyFont="1" applyFill="1" applyBorder="1" applyAlignment="1" applyProtection="1">
      <alignment horizontal="center" vertical="center"/>
      <protection hidden="1"/>
    </xf>
    <xf numFmtId="0" fontId="17" fillId="3" borderId="13"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6" fillId="3" borderId="13"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7" fillId="4" borderId="1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6" fillId="4" borderId="13"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7" fillId="5" borderId="13"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6" fillId="5" borderId="13"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right"/>
    </xf>
    <xf numFmtId="0" fontId="16" fillId="5" borderId="1" xfId="0" applyFont="1" applyFill="1" applyBorder="1" applyAlignment="1">
      <alignment horizontal="left" vertical="center" wrapText="1"/>
    </xf>
    <xf numFmtId="0" fontId="21" fillId="15" borderId="16"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6" fillId="6" borderId="13" xfId="0" applyFont="1" applyFill="1" applyBorder="1" applyAlignment="1">
      <alignment horizontal="left" vertical="center" wrapText="1"/>
    </xf>
    <xf numFmtId="0" fontId="16" fillId="6" borderId="14" xfId="0" applyFont="1" applyFill="1" applyBorder="1" applyAlignment="1">
      <alignment horizontal="left" vertical="center" wrapText="1"/>
    </xf>
    <xf numFmtId="0" fontId="16" fillId="6" borderId="15" xfId="0" applyFont="1" applyFill="1" applyBorder="1" applyAlignment="1">
      <alignment horizontal="left" vertical="center" wrapText="1"/>
    </xf>
    <xf numFmtId="0" fontId="20" fillId="6" borderId="11" xfId="0" applyFont="1" applyFill="1" applyBorder="1" applyAlignment="1">
      <alignment horizontal="right" vertical="center" wrapText="1"/>
    </xf>
    <xf numFmtId="0" fontId="18" fillId="2" borderId="13" xfId="0" applyFont="1" applyFill="1" applyBorder="1" applyAlignment="1">
      <alignment horizontal="right" vertical="center"/>
    </xf>
    <xf numFmtId="0" fontId="17" fillId="2" borderId="5"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17" fillId="2" borderId="6"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16" fillId="3" borderId="0" xfId="0" applyFont="1" applyFill="1" applyAlignment="1">
      <alignment horizontal="center" vertical="center"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9" fontId="20" fillId="5" borderId="0" xfId="29" applyFont="1" applyFill="1" applyBorder="1" applyAlignment="1">
      <alignment horizontal="left" vertical="center" wrapText="1"/>
    </xf>
    <xf numFmtId="9" fontId="16" fillId="6" borderId="13" xfId="29" applyFont="1" applyFill="1" applyBorder="1" applyAlignment="1">
      <alignment horizontal="center" vertical="center" wrapText="1"/>
    </xf>
    <xf numFmtId="9" fontId="16" fillId="6" borderId="14" xfId="29" applyFont="1" applyFill="1" applyBorder="1" applyAlignment="1">
      <alignment horizontal="center" vertical="center" wrapText="1"/>
    </xf>
    <xf numFmtId="9" fontId="16" fillId="3" borderId="13" xfId="29" applyFont="1" applyFill="1" applyBorder="1" applyAlignment="1">
      <alignment horizontal="center" vertical="center" wrapText="1"/>
    </xf>
    <xf numFmtId="9" fontId="16" fillId="3" borderId="14" xfId="29" applyFont="1" applyFill="1" applyBorder="1" applyAlignment="1">
      <alignment horizontal="center" vertical="center" wrapText="1"/>
    </xf>
    <xf numFmtId="9" fontId="16" fillId="4" borderId="13" xfId="29" applyFont="1" applyFill="1" applyBorder="1" applyAlignment="1">
      <alignment horizontal="center" vertical="center" wrapText="1"/>
    </xf>
    <xf numFmtId="9" fontId="16" fillId="4" borderId="14" xfId="29" applyFont="1" applyFill="1" applyBorder="1" applyAlignment="1">
      <alignment horizontal="center" vertical="center" wrapText="1"/>
    </xf>
    <xf numFmtId="9" fontId="16" fillId="5" borderId="13" xfId="29" applyFont="1" applyFill="1" applyBorder="1" applyAlignment="1">
      <alignment horizontal="center" vertical="center" wrapText="1"/>
    </xf>
    <xf numFmtId="9" fontId="16" fillId="5" borderId="14" xfId="29" applyFont="1" applyFill="1" applyBorder="1" applyAlignment="1">
      <alignment horizontal="center" vertical="center" wrapText="1"/>
    </xf>
    <xf numFmtId="0" fontId="20" fillId="5" borderId="0" xfId="0" applyFont="1" applyFill="1" applyAlignment="1">
      <alignment horizontal="right" vertical="center" wrapText="1"/>
    </xf>
    <xf numFmtId="9" fontId="17" fillId="5" borderId="0" xfId="29" applyFont="1" applyFill="1" applyBorder="1" applyAlignment="1">
      <alignment horizontal="left" vertical="center" wrapText="1"/>
    </xf>
    <xf numFmtId="0" fontId="20" fillId="6" borderId="0" xfId="0" applyFont="1" applyFill="1" applyAlignment="1">
      <alignment horizontal="center" vertical="center" wrapText="1"/>
    </xf>
    <xf numFmtId="0" fontId="0" fillId="8" borderId="12" xfId="0" applyFill="1" applyBorder="1" applyAlignment="1">
      <alignment horizontal="center" vertical="center"/>
    </xf>
    <xf numFmtId="0" fontId="18" fillId="0" borderId="0" xfId="0" applyFont="1" applyAlignment="1">
      <alignment horizontal="center" vertical="center" wrapText="1"/>
    </xf>
    <xf numFmtId="0" fontId="25" fillId="11" borderId="5" xfId="31" applyFont="1" applyFill="1" applyBorder="1" applyAlignment="1" applyProtection="1">
      <alignment horizontal="center" vertical="center" wrapText="1"/>
      <protection hidden="1"/>
    </xf>
    <xf numFmtId="0" fontId="25" fillId="11" borderId="6" xfId="31" applyFont="1" applyFill="1" applyBorder="1" applyAlignment="1" applyProtection="1">
      <alignment horizontal="center" vertical="center" wrapText="1"/>
      <protection hidden="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36" fillId="10" borderId="0" xfId="1" applyFont="1" applyFill="1"/>
    <xf numFmtId="0" fontId="36" fillId="10" borderId="0" xfId="1" applyFont="1" applyFill="1" applyAlignment="1">
      <alignment horizontal="center" vertical="center" wrapText="1"/>
    </xf>
    <xf numFmtId="0" fontId="36" fillId="10" borderId="0" xfId="1" applyFont="1" applyFill="1" applyAlignment="1">
      <alignment vertical="center" wrapText="1"/>
    </xf>
    <xf numFmtId="0" fontId="36" fillId="10" borderId="0" xfId="1" applyFont="1" applyFill="1" applyAlignment="1">
      <alignment horizontal="justify" vertical="center" wrapText="1"/>
    </xf>
    <xf numFmtId="0" fontId="36" fillId="10" borderId="0" xfId="1" applyFont="1" applyFill="1" applyAlignment="1">
      <alignment textRotation="90"/>
    </xf>
    <xf numFmtId="0" fontId="36" fillId="10" borderId="0" xfId="1" applyFont="1" applyFill="1" applyAlignment="1">
      <alignment horizontal="center"/>
    </xf>
    <xf numFmtId="0" fontId="36" fillId="10" borderId="0" xfId="1" applyFont="1" applyFill="1" applyAlignment="1">
      <alignment horizontal="center" vertical="center"/>
    </xf>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38" fillId="8" borderId="18" xfId="0" applyFont="1" applyFill="1" applyBorder="1" applyAlignment="1">
      <alignment vertical="center" wrapText="1"/>
    </xf>
    <xf numFmtId="0" fontId="38" fillId="8" borderId="16" xfId="0" applyFont="1" applyFill="1" applyBorder="1" applyAlignment="1">
      <alignment vertical="center" wrapText="1"/>
    </xf>
    <xf numFmtId="0" fontId="37" fillId="10" borderId="0" xfId="0" applyFont="1" applyFill="1" applyAlignment="1">
      <alignment horizontal="center" vertical="center"/>
    </xf>
    <xf numFmtId="0" fontId="37" fillId="10" borderId="0" xfId="0" applyFont="1" applyFill="1" applyAlignment="1">
      <alignment horizontal="center" vertical="center" wrapText="1"/>
    </xf>
    <xf numFmtId="0" fontId="37" fillId="8" borderId="3" xfId="0" applyFont="1" applyFill="1" applyBorder="1" applyAlignment="1">
      <alignment horizontal="center" vertical="center" wrapText="1"/>
    </xf>
    <xf numFmtId="0" fontId="37" fillId="8" borderId="0" xfId="0" applyFont="1" applyFill="1" applyAlignment="1">
      <alignment horizontal="center" vertical="center" wrapText="1"/>
    </xf>
    <xf numFmtId="0" fontId="38" fillId="8" borderId="0" xfId="0" applyFont="1" applyFill="1" applyAlignment="1">
      <alignment horizontal="center" vertical="center" wrapText="1"/>
    </xf>
    <xf numFmtId="49" fontId="38" fillId="2" borderId="19" xfId="0" applyNumberFormat="1" applyFont="1" applyFill="1" applyBorder="1" applyAlignment="1">
      <alignment horizontal="center" vertical="center" wrapText="1"/>
    </xf>
    <xf numFmtId="49" fontId="38" fillId="2" borderId="19" xfId="0" applyNumberFormat="1" applyFont="1" applyFill="1" applyBorder="1" applyAlignment="1">
      <alignment horizontal="center" vertical="center" textRotation="90" wrapText="1"/>
    </xf>
    <xf numFmtId="0" fontId="40" fillId="16" borderId="19" xfId="0" applyFont="1" applyFill="1" applyBorder="1" applyAlignment="1">
      <alignment horizontal="center" vertical="center" wrapText="1"/>
    </xf>
    <xf numFmtId="0" fontId="40" fillId="17" borderId="19" xfId="0" applyFont="1" applyFill="1" applyBorder="1" applyAlignment="1">
      <alignment horizontal="center" vertical="center" wrapText="1"/>
    </xf>
    <xf numFmtId="0" fontId="40" fillId="18" borderId="19" xfId="0" applyFont="1" applyFill="1" applyBorder="1" applyAlignment="1">
      <alignment horizontal="center" vertical="center" wrapText="1"/>
    </xf>
    <xf numFmtId="0" fontId="40" fillId="9" borderId="19" xfId="0" applyFont="1" applyFill="1" applyBorder="1" applyAlignment="1">
      <alignment horizontal="center" vertical="center" wrapText="1"/>
    </xf>
    <xf numFmtId="0" fontId="38" fillId="9" borderId="14" xfId="0" applyFont="1" applyFill="1" applyBorder="1" applyAlignment="1">
      <alignment horizontal="center" vertical="center"/>
    </xf>
    <xf numFmtId="0" fontId="38" fillId="9" borderId="0" xfId="0" applyFont="1" applyFill="1" applyAlignment="1">
      <alignment horizontal="center" vertical="center"/>
    </xf>
    <xf numFmtId="0" fontId="38" fillId="17" borderId="23" xfId="0" applyFont="1" applyFill="1" applyBorder="1" applyAlignment="1">
      <alignment horizontal="center" vertical="center" wrapText="1"/>
    </xf>
    <xf numFmtId="0" fontId="38" fillId="17" borderId="24" xfId="0" applyFont="1" applyFill="1" applyBorder="1" applyAlignment="1">
      <alignment horizontal="center" vertical="center" wrapText="1"/>
    </xf>
    <xf numFmtId="0" fontId="38" fillId="17" borderId="19" xfId="0" applyFont="1" applyFill="1" applyBorder="1" applyAlignment="1">
      <alignment horizontal="center" vertical="center" wrapText="1"/>
    </xf>
    <xf numFmtId="0" fontId="38" fillId="17" borderId="19" xfId="0" applyFont="1" applyFill="1" applyBorder="1" applyAlignment="1">
      <alignment horizontal="center" vertical="center" textRotation="90" wrapText="1"/>
    </xf>
    <xf numFmtId="0" fontId="38" fillId="18" borderId="1" xfId="0" applyFont="1" applyFill="1" applyBorder="1" applyAlignment="1">
      <alignment horizontal="center" vertical="center"/>
    </xf>
    <xf numFmtId="0" fontId="38" fillId="18" borderId="0" xfId="0" applyFont="1" applyFill="1" applyAlignment="1">
      <alignment horizontal="center" vertical="center"/>
    </xf>
    <xf numFmtId="0" fontId="38" fillId="16" borderId="19" xfId="0" applyFont="1" applyFill="1" applyBorder="1" applyAlignment="1">
      <alignment horizontal="center" vertical="center" wrapText="1"/>
    </xf>
    <xf numFmtId="0" fontId="38" fillId="16" borderId="19" xfId="0" applyFont="1" applyFill="1" applyBorder="1" applyAlignment="1">
      <alignment horizontal="center" vertical="center" textRotation="90" wrapText="1"/>
    </xf>
    <xf numFmtId="0" fontId="38" fillId="4" borderId="19" xfId="0" applyFont="1" applyFill="1" applyBorder="1" applyAlignment="1">
      <alignment horizontal="center" vertical="center" textRotation="90" wrapText="1"/>
    </xf>
    <xf numFmtId="0" fontId="38" fillId="17" borderId="25" xfId="0" applyFont="1" applyFill="1" applyBorder="1" applyAlignment="1">
      <alignment horizontal="center" vertical="center" wrapText="1"/>
    </xf>
    <xf numFmtId="0" fontId="38" fillId="17" borderId="26" xfId="0" applyFont="1" applyFill="1" applyBorder="1" applyAlignment="1">
      <alignment horizontal="center" vertical="center" wrapText="1"/>
    </xf>
    <xf numFmtId="0" fontId="38" fillId="19" borderId="1" xfId="0" applyFont="1" applyFill="1" applyBorder="1" applyAlignment="1">
      <alignment horizontal="center" vertical="center"/>
    </xf>
    <xf numFmtId="0" fontId="38" fillId="19" borderId="5" xfId="0" applyFont="1" applyFill="1" applyBorder="1" applyAlignment="1">
      <alignment horizontal="center" vertical="center"/>
    </xf>
    <xf numFmtId="0" fontId="38" fillId="16" borderId="19" xfId="0" applyFont="1" applyFill="1" applyBorder="1" applyAlignment="1">
      <alignment horizontal="center" vertical="center" textRotation="90" wrapText="1"/>
    </xf>
    <xf numFmtId="0" fontId="38" fillId="17" borderId="19" xfId="0" applyFont="1" applyFill="1" applyBorder="1" applyAlignment="1">
      <alignment horizontal="center" vertical="center" textRotation="90" wrapText="1"/>
    </xf>
    <xf numFmtId="0" fontId="38" fillId="17" borderId="20" xfId="0" applyFont="1" applyFill="1" applyBorder="1" applyAlignment="1">
      <alignment horizontal="center" vertical="center" textRotation="90" wrapText="1"/>
    </xf>
    <xf numFmtId="0" fontId="42" fillId="19" borderId="5" xfId="0" applyFont="1" applyFill="1" applyBorder="1" applyAlignment="1">
      <alignment horizontal="center" vertical="center"/>
    </xf>
    <xf numFmtId="0" fontId="42" fillId="19" borderId="5" xfId="0" applyFont="1" applyFill="1" applyBorder="1" applyAlignment="1">
      <alignment horizontal="center" vertical="center" wrapText="1"/>
    </xf>
    <xf numFmtId="0" fontId="39" fillId="17" borderId="5" xfId="0" applyFont="1" applyFill="1" applyBorder="1" applyAlignment="1">
      <alignment horizontal="center" vertical="center" wrapText="1"/>
    </xf>
    <xf numFmtId="0" fontId="42" fillId="17" borderId="5" xfId="0" applyFont="1" applyFill="1" applyBorder="1" applyAlignment="1">
      <alignment horizontal="center" vertical="center" wrapText="1"/>
    </xf>
    <xf numFmtId="0" fontId="42" fillId="19" borderId="2" xfId="0" applyFont="1" applyFill="1" applyBorder="1" applyAlignment="1">
      <alignment horizontal="center" vertical="center" wrapText="1"/>
    </xf>
    <xf numFmtId="0" fontId="42" fillId="19" borderId="27" xfId="0" applyFont="1" applyFill="1" applyBorder="1" applyAlignment="1">
      <alignment horizontal="center" vertical="center" wrapText="1"/>
    </xf>
    <xf numFmtId="0" fontId="37" fillId="8" borderId="19" xfId="0" applyFont="1" applyFill="1" applyBorder="1" applyAlignment="1">
      <alignment horizontal="center" vertical="center" wrapText="1"/>
    </xf>
    <xf numFmtId="0" fontId="43" fillId="8" borderId="19" xfId="41" applyFont="1" applyFill="1" applyBorder="1" applyAlignment="1">
      <alignment horizontal="center" vertical="center" wrapText="1"/>
    </xf>
    <xf numFmtId="0" fontId="43" fillId="8" borderId="19" xfId="0" applyFont="1" applyFill="1" applyBorder="1" applyAlignment="1">
      <alignment horizontal="center" vertical="center" wrapText="1"/>
    </xf>
    <xf numFmtId="0" fontId="43" fillId="8" borderId="19" xfId="0" applyFont="1" applyFill="1" applyBorder="1" applyAlignment="1">
      <alignment horizontal="left" vertical="center" wrapText="1"/>
    </xf>
    <xf numFmtId="0" fontId="43" fillId="8" borderId="19" xfId="0" applyFont="1" applyFill="1" applyBorder="1" applyAlignment="1">
      <alignment horizontal="center" vertical="center" textRotation="90" wrapText="1"/>
    </xf>
    <xf numFmtId="0" fontId="43" fillId="8" borderId="19" xfId="42" applyFont="1" applyFill="1" applyBorder="1" applyAlignment="1">
      <alignment horizontal="center" vertical="center" wrapText="1"/>
    </xf>
    <xf numFmtId="0" fontId="43" fillId="8" borderId="19" xfId="0" applyFont="1" applyFill="1" applyBorder="1" applyAlignment="1">
      <alignment horizontal="center" vertical="center" textRotation="90"/>
    </xf>
    <xf numFmtId="9" fontId="43" fillId="8" borderId="19" xfId="0" applyNumberFormat="1" applyFont="1" applyFill="1" applyBorder="1" applyAlignment="1">
      <alignment horizontal="center" vertical="center"/>
    </xf>
    <xf numFmtId="0" fontId="43" fillId="8" borderId="19" xfId="0" applyFont="1" applyFill="1" applyBorder="1" applyAlignment="1">
      <alignment horizontal="center" vertical="center"/>
    </xf>
    <xf numFmtId="0" fontId="43" fillId="17" borderId="19" xfId="0" applyFont="1" applyFill="1" applyBorder="1" applyAlignment="1">
      <alignment horizontal="center" vertical="center" textRotation="90" wrapText="1"/>
    </xf>
    <xf numFmtId="9" fontId="43" fillId="8" borderId="19" xfId="0" applyNumberFormat="1" applyFont="1" applyFill="1" applyBorder="1" applyAlignment="1">
      <alignment horizontal="center" vertical="center" textRotation="90" wrapText="1"/>
    </xf>
    <xf numFmtId="0" fontId="43" fillId="8" borderId="19" xfId="42" applyFont="1" applyFill="1" applyBorder="1" applyAlignment="1">
      <alignment horizontal="center" vertical="center" textRotation="90" wrapText="1"/>
    </xf>
    <xf numFmtId="172" fontId="43" fillId="8" borderId="19" xfId="42" applyNumberFormat="1" applyFont="1" applyFill="1" applyBorder="1" applyAlignment="1">
      <alignment horizontal="center" vertical="center" wrapText="1"/>
    </xf>
    <xf numFmtId="172" fontId="43" fillId="8" borderId="22" xfId="42" applyNumberFormat="1" applyFont="1" applyFill="1" applyBorder="1" applyAlignment="1">
      <alignment horizontal="center" vertical="center" wrapText="1"/>
    </xf>
    <xf numFmtId="0" fontId="37" fillId="8" borderId="1" xfId="1" applyFont="1" applyFill="1" applyBorder="1" applyAlignment="1">
      <alignment horizontal="center" vertical="center" wrapText="1"/>
    </xf>
    <xf numFmtId="0" fontId="44" fillId="8" borderId="1" xfId="61" applyFont="1" applyFill="1" applyBorder="1" applyAlignment="1">
      <alignment horizontal="center" vertical="center" wrapText="1"/>
    </xf>
    <xf numFmtId="172" fontId="43" fillId="8" borderId="19" xfId="0" applyNumberFormat="1" applyFont="1" applyFill="1" applyBorder="1" applyAlignment="1">
      <alignment horizontal="center" vertical="center" wrapText="1"/>
    </xf>
    <xf numFmtId="172" fontId="43" fillId="8" borderId="22" xfId="0" applyNumberFormat="1" applyFont="1" applyFill="1" applyBorder="1" applyAlignment="1">
      <alignment horizontal="center" vertical="center" wrapText="1"/>
    </xf>
    <xf numFmtId="0" fontId="45" fillId="8" borderId="27" xfId="0" applyFont="1" applyFill="1" applyBorder="1" applyAlignment="1">
      <alignment horizontal="center" vertical="center" wrapText="1"/>
    </xf>
    <xf numFmtId="0" fontId="37" fillId="8" borderId="27"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37" fillId="8" borderId="19" xfId="0" applyFont="1" applyFill="1" applyBorder="1" applyAlignment="1">
      <alignment horizontal="left" vertical="center" wrapText="1"/>
    </xf>
    <xf numFmtId="0" fontId="43" fillId="8" borderId="19" xfId="0" applyFont="1" applyFill="1" applyBorder="1" applyAlignment="1">
      <alignment horizontal="left" vertical="center" textRotation="90" wrapText="1"/>
    </xf>
    <xf numFmtId="0" fontId="43" fillId="8" borderId="19" xfId="0" applyFont="1" applyFill="1" applyBorder="1" applyAlignment="1">
      <alignment horizontal="left" vertical="center" textRotation="90"/>
    </xf>
    <xf numFmtId="9" fontId="43" fillId="8" borderId="19" xfId="0" applyNumberFormat="1" applyFont="1" applyFill="1" applyBorder="1" applyAlignment="1">
      <alignment horizontal="left" vertical="center"/>
    </xf>
    <xf numFmtId="0" fontId="43" fillId="8" borderId="19" xfId="0" applyFont="1" applyFill="1" applyBorder="1" applyAlignment="1">
      <alignment horizontal="left" vertical="center"/>
    </xf>
    <xf numFmtId="0" fontId="43" fillId="17" borderId="19" xfId="0" applyFont="1" applyFill="1" applyBorder="1" applyAlignment="1">
      <alignment horizontal="left" vertical="center" textRotation="90" wrapText="1"/>
    </xf>
    <xf numFmtId="9" fontId="43" fillId="8" borderId="19" xfId="0" applyNumberFormat="1" applyFont="1" applyFill="1" applyBorder="1" applyAlignment="1">
      <alignment horizontal="left" vertical="center" textRotation="90" wrapText="1"/>
    </xf>
    <xf numFmtId="172" fontId="43" fillId="8" borderId="19" xfId="0" applyNumberFormat="1" applyFont="1" applyFill="1" applyBorder="1" applyAlignment="1">
      <alignment horizontal="left" vertical="center" wrapText="1"/>
    </xf>
    <xf numFmtId="172" fontId="43" fillId="8" borderId="22" xfId="0" applyNumberFormat="1" applyFont="1" applyFill="1" applyBorder="1" applyAlignment="1">
      <alignment horizontal="left" vertical="center" wrapText="1"/>
    </xf>
    <xf numFmtId="0" fontId="47" fillId="20" borderId="27" xfId="0" applyFont="1" applyFill="1" applyBorder="1" applyAlignment="1">
      <alignment horizontal="center" vertical="center" wrapText="1"/>
    </xf>
    <xf numFmtId="0" fontId="47" fillId="20" borderId="29" xfId="0" applyFont="1" applyFill="1" applyBorder="1" applyAlignment="1">
      <alignment horizontal="center" vertical="center" wrapText="1"/>
    </xf>
    <xf numFmtId="0" fontId="43" fillId="0" borderId="19" xfId="0" applyFont="1" applyBorder="1" applyAlignment="1">
      <alignment horizontal="left" vertical="center" wrapText="1"/>
    </xf>
    <xf numFmtId="0" fontId="47" fillId="20" borderId="30" xfId="0" applyFont="1" applyFill="1" applyBorder="1" applyAlignment="1">
      <alignment horizontal="center" vertical="center" wrapText="1"/>
    </xf>
    <xf numFmtId="0" fontId="47" fillId="20" borderId="31" xfId="0" applyFont="1" applyFill="1" applyBorder="1" applyAlignment="1">
      <alignment horizontal="center" vertical="center" wrapText="1"/>
    </xf>
    <xf numFmtId="0" fontId="37" fillId="8" borderId="33" xfId="0" applyFont="1" applyFill="1" applyBorder="1" applyAlignment="1">
      <alignment horizontal="center" vertical="center"/>
    </xf>
    <xf numFmtId="0" fontId="37" fillId="8" borderId="27" xfId="0" applyFont="1" applyFill="1" applyBorder="1" applyAlignment="1">
      <alignment horizontal="center" vertical="center"/>
    </xf>
    <xf numFmtId="0" fontId="43" fillId="7" borderId="19" xfId="0" applyFont="1" applyFill="1" applyBorder="1" applyAlignment="1">
      <alignment horizontal="center" vertical="center" textRotation="90" wrapText="1"/>
    </xf>
    <xf numFmtId="0" fontId="43" fillId="8" borderId="19" xfId="33" applyFont="1" applyFill="1" applyBorder="1" applyAlignment="1">
      <alignment horizontal="center" vertical="center" wrapText="1"/>
    </xf>
    <xf numFmtId="0" fontId="44" fillId="8" borderId="0" xfId="63" applyFont="1" applyFill="1" applyAlignment="1">
      <alignment horizontal="center" vertical="center" wrapText="1"/>
    </xf>
    <xf numFmtId="0" fontId="47" fillId="0" borderId="0" xfId="0" applyFont="1" applyAlignment="1">
      <alignment wrapText="1"/>
    </xf>
    <xf numFmtId="0" fontId="37" fillId="8" borderId="29" xfId="0" applyFont="1" applyFill="1" applyBorder="1" applyAlignment="1">
      <alignment horizontal="center" vertical="center"/>
    </xf>
    <xf numFmtId="0" fontId="44" fillId="8" borderId="27" xfId="63" applyFont="1" applyFill="1" applyBorder="1" applyAlignment="1">
      <alignment horizontal="center" vertical="center" wrapText="1"/>
    </xf>
    <xf numFmtId="0" fontId="44" fillId="0" borderId="0" xfId="63" applyFont="1" applyAlignment="1">
      <alignment wrapText="1"/>
    </xf>
    <xf numFmtId="0" fontId="44" fillId="8" borderId="28" xfId="63" applyFont="1" applyFill="1" applyBorder="1" applyAlignment="1">
      <alignment horizontal="center" vertical="center" wrapText="1"/>
    </xf>
    <xf numFmtId="0" fontId="37" fillId="0" borderId="27" xfId="0" applyFont="1" applyBorder="1" applyAlignment="1">
      <alignment horizontal="center" vertical="center" wrapText="1"/>
    </xf>
    <xf numFmtId="0" fontId="37" fillId="0" borderId="19" xfId="0" applyFont="1" applyBorder="1" applyAlignment="1">
      <alignment horizontal="center" vertical="center" wrapText="1"/>
    </xf>
    <xf numFmtId="0" fontId="44" fillId="20" borderId="29" xfId="63" applyFont="1" applyFill="1" applyBorder="1" applyAlignment="1">
      <alignment horizontal="center" vertical="center" wrapText="1"/>
    </xf>
    <xf numFmtId="0" fontId="44" fillId="20" borderId="27" xfId="63" applyFont="1" applyFill="1" applyBorder="1" applyAlignment="1">
      <alignment horizontal="center" vertical="center" wrapText="1"/>
    </xf>
    <xf numFmtId="0" fontId="37" fillId="8" borderId="21" xfId="0" applyFont="1" applyFill="1" applyBorder="1" applyAlignment="1">
      <alignment horizontal="center" vertical="center" wrapText="1"/>
    </xf>
    <xf numFmtId="0" fontId="43" fillId="8" borderId="21" xfId="0" applyFont="1" applyFill="1" applyBorder="1" applyAlignment="1">
      <alignment horizontal="center" vertical="center" wrapText="1"/>
    </xf>
    <xf numFmtId="0" fontId="43" fillId="8" borderId="21" xfId="0" applyFont="1" applyFill="1" applyBorder="1" applyAlignment="1">
      <alignment horizontal="center" vertical="center" textRotation="90" wrapText="1"/>
    </xf>
    <xf numFmtId="0" fontId="43" fillId="8" borderId="21" xfId="0" applyFont="1" applyFill="1" applyBorder="1" applyAlignment="1">
      <alignment horizontal="center" vertical="center" textRotation="90"/>
    </xf>
    <xf numFmtId="0" fontId="43" fillId="8" borderId="21" xfId="0" applyFont="1" applyFill="1" applyBorder="1" applyAlignment="1">
      <alignment vertical="center" wrapText="1"/>
    </xf>
    <xf numFmtId="0" fontId="43" fillId="8" borderId="21" xfId="0" applyFont="1" applyFill="1" applyBorder="1" applyAlignment="1">
      <alignment vertical="center" textRotation="90"/>
    </xf>
    <xf numFmtId="172" fontId="43" fillId="8" borderId="21" xfId="0" applyNumberFormat="1" applyFont="1" applyFill="1" applyBorder="1" applyAlignment="1">
      <alignment horizontal="center" vertical="center" wrapText="1"/>
    </xf>
    <xf numFmtId="172" fontId="43" fillId="8" borderId="23" xfId="0" applyNumberFormat="1" applyFont="1" applyFill="1" applyBorder="1" applyAlignment="1">
      <alignment horizontal="center" vertical="center" wrapText="1"/>
    </xf>
    <xf numFmtId="9" fontId="43" fillId="8" borderId="19" xfId="0" applyNumberFormat="1" applyFont="1" applyFill="1" applyBorder="1" applyAlignment="1">
      <alignment horizontal="center" vertical="center" textRotation="90"/>
    </xf>
    <xf numFmtId="0" fontId="43" fillId="8" borderId="22" xfId="0" applyFont="1" applyFill="1" applyBorder="1" applyAlignment="1">
      <alignment horizontal="center" vertical="center" wrapText="1"/>
    </xf>
    <xf numFmtId="0" fontId="37" fillId="8" borderId="32" xfId="0" applyFont="1" applyFill="1" applyBorder="1" applyAlignment="1">
      <alignment horizontal="center" vertical="center"/>
    </xf>
    <xf numFmtId="0" fontId="44" fillId="0" borderId="0" xfId="63" applyFont="1" applyAlignment="1">
      <alignment horizontal="center" vertical="center" wrapText="1"/>
    </xf>
    <xf numFmtId="0" fontId="37" fillId="8" borderId="28" xfId="0" applyFont="1" applyFill="1" applyBorder="1" applyAlignment="1">
      <alignment horizontal="center" vertical="center"/>
    </xf>
    <xf numFmtId="0" fontId="44" fillId="8" borderId="1" xfId="63" applyFont="1" applyFill="1" applyBorder="1"/>
    <xf numFmtId="0" fontId="37" fillId="8" borderId="30" xfId="0" applyFont="1" applyFill="1" applyBorder="1" applyAlignment="1">
      <alignment horizontal="center" vertical="center"/>
    </xf>
    <xf numFmtId="0" fontId="45" fillId="8" borderId="19" xfId="0" applyFont="1" applyFill="1" applyBorder="1" applyAlignment="1">
      <alignment horizontal="center" vertical="center" wrapText="1"/>
    </xf>
    <xf numFmtId="0" fontId="44" fillId="0" borderId="0" xfId="63" applyFont="1" applyAlignment="1">
      <alignment horizontal="left" vertical="center"/>
    </xf>
    <xf numFmtId="0" fontId="44" fillId="8" borderId="0" xfId="63" applyFont="1" applyFill="1" applyAlignment="1">
      <alignment horizontal="left" vertical="center"/>
    </xf>
    <xf numFmtId="0" fontId="37" fillId="8" borderId="28" xfId="0" applyFont="1" applyFill="1" applyBorder="1" applyAlignment="1">
      <alignment horizontal="center" vertical="center" wrapText="1"/>
    </xf>
    <xf numFmtId="0" fontId="44" fillId="8" borderId="27" xfId="61" applyFont="1" applyFill="1" applyBorder="1" applyAlignment="1">
      <alignment horizontal="center" vertical="center"/>
    </xf>
    <xf numFmtId="0" fontId="37" fillId="8" borderId="29" xfId="0" applyFont="1" applyFill="1" applyBorder="1" applyAlignment="1">
      <alignment horizontal="center" vertical="center" wrapText="1"/>
    </xf>
    <xf numFmtId="0" fontId="44" fillId="8" borderId="0" xfId="61" applyFont="1" applyFill="1" applyAlignment="1">
      <alignment horizontal="center" vertical="center" wrapText="1"/>
    </xf>
    <xf numFmtId="0" fontId="37" fillId="8" borderId="30" xfId="0" applyFont="1" applyFill="1" applyBorder="1" applyAlignment="1">
      <alignment horizontal="center" vertical="center" wrapText="1"/>
    </xf>
    <xf numFmtId="0" fontId="49" fillId="8" borderId="0" xfId="0" applyFont="1" applyFill="1"/>
    <xf numFmtId="0" fontId="43" fillId="8" borderId="19" xfId="0" applyFont="1" applyFill="1" applyBorder="1" applyAlignment="1">
      <alignment horizontal="justify" vertical="center" wrapText="1"/>
    </xf>
    <xf numFmtId="0" fontId="44" fillId="0" borderId="0" xfId="63" applyFont="1" applyFill="1" applyBorder="1" applyAlignment="1">
      <alignment horizontal="center" vertical="center" wrapText="1"/>
    </xf>
    <xf numFmtId="0" fontId="47" fillId="21" borderId="27" xfId="0" applyFont="1" applyFill="1" applyBorder="1" applyAlignment="1">
      <alignment horizontal="center" vertical="center" wrapText="1"/>
    </xf>
    <xf numFmtId="0" fontId="44" fillId="21" borderId="29" xfId="63" applyFont="1" applyFill="1" applyBorder="1" applyAlignment="1">
      <alignment horizontal="center" vertical="center" wrapText="1"/>
    </xf>
    <xf numFmtId="0" fontId="47" fillId="21" borderId="27" xfId="0" applyFont="1" applyFill="1" applyBorder="1" applyAlignment="1">
      <alignment wrapText="1"/>
    </xf>
    <xf numFmtId="0" fontId="44" fillId="21" borderId="29" xfId="63" applyFont="1" applyFill="1" applyBorder="1" applyAlignment="1">
      <alignment vertical="center" wrapText="1"/>
    </xf>
    <xf numFmtId="0" fontId="47" fillId="20" borderId="29" xfId="0" applyFont="1" applyFill="1" applyBorder="1" applyAlignment="1">
      <alignment horizontal="center" vertical="top" wrapText="1"/>
    </xf>
    <xf numFmtId="0" fontId="44" fillId="20" borderId="29" xfId="63" applyFont="1" applyFill="1" applyBorder="1" applyAlignment="1">
      <alignment horizontal="center" vertical="top" wrapText="1"/>
    </xf>
    <xf numFmtId="0" fontId="47" fillId="21" borderId="31" xfId="0" applyFont="1" applyFill="1" applyBorder="1" applyAlignment="1">
      <alignment horizontal="center" vertical="center" wrapText="1"/>
    </xf>
    <xf numFmtId="0" fontId="44" fillId="21" borderId="31" xfId="63" applyFont="1" applyFill="1" applyBorder="1" applyAlignment="1">
      <alignment horizontal="center" vertical="center" wrapText="1"/>
    </xf>
    <xf numFmtId="0" fontId="47" fillId="21" borderId="31" xfId="0" applyFont="1" applyFill="1" applyBorder="1" applyAlignment="1">
      <alignment wrapText="1"/>
    </xf>
    <xf numFmtId="0" fontId="44" fillId="21" borderId="31" xfId="63" applyFont="1" applyFill="1" applyBorder="1" applyAlignment="1">
      <alignment wrapText="1"/>
    </xf>
    <xf numFmtId="0" fontId="44" fillId="20" borderId="31" xfId="63" applyFont="1" applyFill="1" applyBorder="1" applyAlignment="1">
      <alignment horizontal="center" vertical="center" wrapText="1"/>
    </xf>
    <xf numFmtId="0" fontId="44" fillId="21" borderId="31" xfId="63" applyFont="1" applyFill="1" applyBorder="1" applyAlignment="1">
      <alignment vertical="center" wrapText="1"/>
    </xf>
    <xf numFmtId="0" fontId="48" fillId="20" borderId="31" xfId="0" applyFont="1" applyFill="1" applyBorder="1" applyAlignment="1">
      <alignment horizontal="center" vertical="center" wrapText="1"/>
    </xf>
    <xf numFmtId="0" fontId="43" fillId="8" borderId="19" xfId="58" applyFont="1" applyFill="1" applyBorder="1" applyAlignment="1">
      <alignment horizontal="center" vertical="center" wrapText="1"/>
    </xf>
    <xf numFmtId="0" fontId="50" fillId="21" borderId="31" xfId="0" applyFont="1" applyFill="1" applyBorder="1" applyAlignment="1">
      <alignment horizontal="center" vertical="center" wrapText="1"/>
    </xf>
    <xf numFmtId="0" fontId="50" fillId="21" borderId="31" xfId="0" applyFont="1" applyFill="1" applyBorder="1" applyAlignment="1">
      <alignment wrapText="1"/>
    </xf>
    <xf numFmtId="0" fontId="43" fillId="8" borderId="19" xfId="58" applyFont="1" applyFill="1" applyBorder="1" applyAlignment="1">
      <alignment vertical="center" wrapText="1"/>
    </xf>
    <xf numFmtId="0" fontId="51" fillId="21" borderId="31" xfId="0" applyFont="1" applyFill="1" applyBorder="1" applyAlignment="1">
      <alignment horizontal="center" vertical="center" wrapText="1"/>
    </xf>
    <xf numFmtId="0" fontId="51" fillId="21" borderId="31" xfId="0" applyFont="1" applyFill="1" applyBorder="1" applyAlignment="1">
      <alignment wrapText="1"/>
    </xf>
    <xf numFmtId="0" fontId="51" fillId="20" borderId="31" xfId="0" applyFont="1" applyFill="1" applyBorder="1" applyAlignment="1">
      <alignment horizontal="center" vertical="center" wrapText="1"/>
    </xf>
    <xf numFmtId="0" fontId="51" fillId="20" borderId="31" xfId="0" applyFont="1" applyFill="1" applyBorder="1" applyAlignment="1">
      <alignment horizontal="center" vertical="center"/>
    </xf>
    <xf numFmtId="0" fontId="38" fillId="8" borderId="3" xfId="0" applyFont="1" applyFill="1" applyBorder="1" applyAlignment="1">
      <alignment vertical="center" wrapText="1"/>
    </xf>
    <xf numFmtId="0" fontId="38" fillId="8" borderId="0" xfId="0" applyFont="1" applyFill="1" applyAlignment="1">
      <alignment vertical="center" wrapText="1"/>
    </xf>
    <xf numFmtId="0" fontId="37" fillId="8" borderId="3" xfId="0" applyFont="1" applyFill="1" applyBorder="1" applyAlignment="1">
      <alignment vertical="center" wrapText="1"/>
    </xf>
    <xf numFmtId="0" fontId="37" fillId="8" borderId="0" xfId="0" applyFont="1" applyFill="1" applyAlignment="1">
      <alignment vertical="center" wrapText="1"/>
    </xf>
    <xf numFmtId="0" fontId="44" fillId="8" borderId="0" xfId="63" applyFont="1" applyFill="1" applyAlignment="1">
      <alignment horizontal="center" vertical="center"/>
    </xf>
  </cellXfs>
  <cellStyles count="64">
    <cellStyle name="Euro" xfId="2" xr:uid="{00000000-0005-0000-0000-000000000000}"/>
    <cellStyle name="Hipervínculo" xfId="61" builtinId="8"/>
    <cellStyle name="Hyperlink" xfId="63" xr:uid="{00000000-000B-0000-0000-000008000000}"/>
    <cellStyle name="Millares [0] 2" xfId="3" xr:uid="{00000000-0005-0000-0000-000002000000}"/>
    <cellStyle name="Millares [0] 3" xfId="4" xr:uid="{00000000-0005-0000-0000-000003000000}"/>
    <cellStyle name="Millares [0] 4" xfId="5" xr:uid="{00000000-0005-0000-0000-000004000000}"/>
    <cellStyle name="Millares 10" xfId="6" xr:uid="{00000000-0005-0000-0000-000005000000}"/>
    <cellStyle name="Millares 11" xfId="7" xr:uid="{00000000-0005-0000-0000-000006000000}"/>
    <cellStyle name="Millares 12" xfId="8" xr:uid="{00000000-0005-0000-0000-000007000000}"/>
    <cellStyle name="Millares 13" xfId="9" xr:uid="{00000000-0005-0000-0000-000008000000}"/>
    <cellStyle name="Millares 14" xfId="10" xr:uid="{00000000-0005-0000-0000-000009000000}"/>
    <cellStyle name="Millares 15" xfId="11" xr:uid="{00000000-0005-0000-0000-00000A000000}"/>
    <cellStyle name="Millares 16" xfId="12" xr:uid="{00000000-0005-0000-0000-00000B000000}"/>
    <cellStyle name="Millares 2" xfId="13" xr:uid="{00000000-0005-0000-0000-00000C000000}"/>
    <cellStyle name="Millares 3" xfId="14" xr:uid="{00000000-0005-0000-0000-00000D000000}"/>
    <cellStyle name="Millares 4" xfId="15" xr:uid="{00000000-0005-0000-0000-00000E000000}"/>
    <cellStyle name="Millares 5" xfId="16" xr:uid="{00000000-0005-0000-0000-00000F000000}"/>
    <cellStyle name="Millares 6" xfId="17" xr:uid="{00000000-0005-0000-0000-000010000000}"/>
    <cellStyle name="Millares 7" xfId="18" xr:uid="{00000000-0005-0000-0000-000011000000}"/>
    <cellStyle name="Millares 8" xfId="19" xr:uid="{00000000-0005-0000-0000-000012000000}"/>
    <cellStyle name="Millares 9" xfId="20" xr:uid="{00000000-0005-0000-0000-000013000000}"/>
    <cellStyle name="Moneda 2" xfId="21" xr:uid="{00000000-0005-0000-0000-000014000000}"/>
    <cellStyle name="Moneda 3" xfId="22" xr:uid="{00000000-0005-0000-0000-000015000000}"/>
    <cellStyle name="Moneda 4" xfId="23" xr:uid="{00000000-0005-0000-0000-000016000000}"/>
    <cellStyle name="Moneda 5" xfId="35" xr:uid="{00000000-0005-0000-0000-000017000000}"/>
    <cellStyle name="Moneda 6" xfId="43" xr:uid="{00000000-0005-0000-0000-000018000000}"/>
    <cellStyle name="Moneda 7" xfId="50" xr:uid="{00000000-0005-0000-0000-000019000000}"/>
    <cellStyle name="Moneda 8" xfId="56" xr:uid="{00000000-0005-0000-0000-00001A000000}"/>
    <cellStyle name="Normal" xfId="0" builtinId="0"/>
    <cellStyle name="Normal 2" xfId="1" xr:uid="{00000000-0005-0000-0000-00001C000000}"/>
    <cellStyle name="Normal 2 2" xfId="34" xr:uid="{00000000-0005-0000-0000-00001D000000}"/>
    <cellStyle name="Normal 2 3" xfId="42" xr:uid="{00000000-0005-0000-0000-00001E000000}"/>
    <cellStyle name="Normal 2 4" xfId="49" xr:uid="{00000000-0005-0000-0000-00001F000000}"/>
    <cellStyle name="Normal 2 5" xfId="59" xr:uid="{00000000-0005-0000-0000-000020000000}"/>
    <cellStyle name="Normal 3" xfId="24" xr:uid="{00000000-0005-0000-0000-000021000000}"/>
    <cellStyle name="Normal 4" xfId="25" xr:uid="{00000000-0005-0000-0000-000022000000}"/>
    <cellStyle name="Normal 5" xfId="30" xr:uid="{00000000-0005-0000-0000-000023000000}"/>
    <cellStyle name="Normal 5 2" xfId="37" xr:uid="{00000000-0005-0000-0000-000024000000}"/>
    <cellStyle name="Normal 5 2 2" xfId="55" xr:uid="{00000000-0005-0000-0000-000025000000}"/>
    <cellStyle name="Normal 5 3" xfId="45" xr:uid="{00000000-0005-0000-0000-000026000000}"/>
    <cellStyle name="Normal 5 4" xfId="52" xr:uid="{00000000-0005-0000-0000-000027000000}"/>
    <cellStyle name="Normal 6" xfId="31" xr:uid="{00000000-0005-0000-0000-000028000000}"/>
    <cellStyle name="Normal 6 2" xfId="38" xr:uid="{00000000-0005-0000-0000-000029000000}"/>
    <cellStyle name="Normal 6 3" xfId="46" xr:uid="{00000000-0005-0000-0000-00002A000000}"/>
    <cellStyle name="Normal 6 4" xfId="53" xr:uid="{00000000-0005-0000-0000-00002B000000}"/>
    <cellStyle name="Normal 7" xfId="33" xr:uid="{00000000-0005-0000-0000-00002C000000}"/>
    <cellStyle name="Normal 7 2" xfId="40" xr:uid="{00000000-0005-0000-0000-00002D000000}"/>
    <cellStyle name="Normal 7 3" xfId="48" xr:uid="{00000000-0005-0000-0000-00002E000000}"/>
    <cellStyle name="Normal 7 4" xfId="60" xr:uid="{00000000-0005-0000-0000-00002F000000}"/>
    <cellStyle name="Normal 8" xfId="41" xr:uid="{00000000-0005-0000-0000-000030000000}"/>
    <cellStyle name="Normal 8 2" xfId="58" xr:uid="{00000000-0005-0000-0000-000031000000}"/>
    <cellStyle name="Normal 8 3" xfId="62" xr:uid="{B1E68B3C-D42C-499D-826E-A1DCF25BA553}"/>
    <cellStyle name="Porcentaje" xfId="29" builtinId="5"/>
    <cellStyle name="Porcentaje 2" xfId="32" xr:uid="{00000000-0005-0000-0000-000033000000}"/>
    <cellStyle name="Porcentaje 2 2" xfId="39" xr:uid="{00000000-0005-0000-0000-000034000000}"/>
    <cellStyle name="Porcentaje 2 3" xfId="47" xr:uid="{00000000-0005-0000-0000-000035000000}"/>
    <cellStyle name="Porcentaje 2 4" xfId="54" xr:uid="{00000000-0005-0000-0000-000036000000}"/>
    <cellStyle name="Porcentaje 3" xfId="36" xr:uid="{00000000-0005-0000-0000-000037000000}"/>
    <cellStyle name="Porcentaje 4" xfId="44" xr:uid="{00000000-0005-0000-0000-000038000000}"/>
    <cellStyle name="Porcentaje 5" xfId="51" xr:uid="{00000000-0005-0000-0000-000039000000}"/>
    <cellStyle name="Porcentaje 6" xfId="57" xr:uid="{00000000-0005-0000-0000-00003A000000}"/>
    <cellStyle name="Porcentual 2" xfId="26" xr:uid="{00000000-0005-0000-0000-00003B000000}"/>
    <cellStyle name="Porcentual 3" xfId="27" xr:uid="{00000000-0005-0000-0000-00003C000000}"/>
    <cellStyle name="Porcentual 4" xfId="28" xr:uid="{00000000-0005-0000-0000-00003D000000}"/>
  </cellStyles>
  <dxfs count="204">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9966"/>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FFFF00"/>
        </patternFill>
      </fill>
    </dxf>
    <dxf>
      <fill>
        <patternFill>
          <bgColor rgb="FFFFC000"/>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66FF33"/>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66FF33"/>
        </patternFill>
      </fill>
    </dxf>
    <dxf>
      <fill>
        <patternFill>
          <bgColor rgb="FFFF0000"/>
        </patternFill>
      </fill>
    </dxf>
    <dxf>
      <fill>
        <patternFill>
          <bgColor rgb="FF66FF33"/>
        </patternFill>
      </fill>
    </dxf>
    <dxf>
      <fill>
        <patternFill>
          <bgColor rgb="FFFFFF00"/>
        </patternFill>
      </fill>
    </dxf>
    <dxf>
      <fill>
        <patternFill>
          <bgColor rgb="FFFF9966"/>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C000"/>
        </patternFill>
      </fill>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7FF"/>
      <color rgb="FFE5FFE5"/>
      <color rgb="FFFFDDEE"/>
      <color rgb="FFF2FFE5"/>
      <color rgb="FFD8E3FC"/>
      <color rgb="FFFF9966"/>
      <color rgb="FF66FF33"/>
      <color rgb="FFFFF3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0A2-4198-8C7A-11810BBCD57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0A2-4198-8C7A-11810BBCD57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0A2-4198-8C7A-11810BBCD57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0A2-4198-8C7A-11810BBCD57D}"/>
              </c:ext>
            </c:extLst>
          </c:dPt>
          <c:dLbls>
            <c:dLbl>
              <c:idx val="0"/>
              <c:layout>
                <c:manualLayout>
                  <c:x val="-2.188715244037109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A2-4198-8C7A-11810BBCD57D}"/>
                </c:ext>
              </c:extLst>
            </c:dLbl>
            <c:dLbl>
              <c:idx val="1"/>
              <c:layout>
                <c:manualLayout>
                  <c:x val="6.7119717023378961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A2-4198-8C7A-11810BBCD57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0A2-4198-8C7A-11810BBCD57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C0A2-4198-8C7A-11810BBCD57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Gráficas'!$C$11:$C$14</c:f>
              <c:strCache>
                <c:ptCount val="4"/>
                <c:pt idx="0">
                  <c:v>BAJA</c:v>
                </c:pt>
                <c:pt idx="1">
                  <c:v>MODERADA</c:v>
                </c:pt>
                <c:pt idx="2">
                  <c:v>ALTA</c:v>
                </c:pt>
                <c:pt idx="3">
                  <c:v>EXTREMA</c:v>
                </c:pt>
              </c:strCache>
            </c:strRef>
          </c:cat>
          <c:val>
            <c:numRef>
              <c:f>' Gráficas'!$J$11:$J$14</c:f>
              <c:numCache>
                <c:formatCode>General</c:formatCode>
                <c:ptCount val="4"/>
                <c:pt idx="0">
                  <c:v>0</c:v>
                </c:pt>
                <c:pt idx="1">
                  <c:v>5</c:v>
                </c:pt>
                <c:pt idx="2">
                  <c:v>8</c:v>
                </c:pt>
                <c:pt idx="3">
                  <c:v>2</c:v>
                </c:pt>
              </c:numCache>
            </c:numRef>
          </c:val>
          <c:extLst>
            <c:ext xmlns:c16="http://schemas.microsoft.com/office/drawing/2014/chart" uri="{C3380CC4-5D6E-409C-BE32-E72D297353CC}">
              <c16:uniqueId val="{00000008-C0A2-4198-8C7A-11810BBCD57D}"/>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Gráficas'!$C$31:$J$31</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7E2-493F-8BE6-2F0D90ED040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7E2-493F-8BE6-2F0D90ED040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7E2-493F-8BE6-2F0D90ED040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7E2-493F-8BE6-2F0D90ED040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B7E2-493F-8BE6-2F0D90ED0402}"/>
                </c:ext>
              </c:extLst>
            </c:dLbl>
            <c:dLbl>
              <c:idx val="1"/>
              <c:layout>
                <c:manualLayout>
                  <c:x val="3.3715114977169954E-3"/>
                  <c:y val="-4.93254318878134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2-493F-8BE6-2F0D90ED040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B7E2-493F-8BE6-2F0D90ED0402}"/>
                </c:ext>
              </c:extLst>
            </c:dLbl>
            <c:dLbl>
              <c:idx val="3"/>
              <c:layout>
                <c:manualLayout>
                  <c:x val="-2.528633623287746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2-493F-8BE6-2F0D90ED040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Gráficas'!$C$34:$D$37</c:f>
              <c:strCache>
                <c:ptCount val="4"/>
                <c:pt idx="0">
                  <c:v>BAJO</c:v>
                </c:pt>
                <c:pt idx="1">
                  <c:v>MEDIO</c:v>
                </c:pt>
                <c:pt idx="2">
                  <c:v>ALTO</c:v>
                </c:pt>
                <c:pt idx="3">
                  <c:v>CRITICO</c:v>
                </c:pt>
              </c:strCache>
            </c:strRef>
          </c:cat>
          <c:val>
            <c:numRef>
              <c:f>' Gráficas'!$J$34:$J$37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2-493F-8BE6-2F0D90ED0402}"/>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40964890205489E-2"/>
          <c:y val="0.1431687626724385"/>
          <c:w val="0.92498834256647688"/>
          <c:h val="0.85381099874364041"/>
        </c:manualLayout>
      </c:layout>
      <c:pie3DChart>
        <c:varyColors val="1"/>
        <c:ser>
          <c:idx val="0"/>
          <c:order val="0"/>
          <c:tx>
            <c:strRef>
              <c:f>' Gráficas'!$C$54:$J$54</c:f>
              <c:strCache>
                <c:ptCount val="1"/>
                <c:pt idx="0">
                  <c:v>DISTRIBUCIÓN ZONA RIESGOS INHERENTES</c:v>
                </c:pt>
              </c:strCache>
            </c:strRef>
          </c:tx>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724-4045-B720-68D7B0112EAB}"/>
              </c:ext>
            </c:extLst>
          </c:dPt>
          <c:dPt>
            <c:idx val="1"/>
            <c:bubble3D val="0"/>
            <c:explosion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724-4045-B720-68D7B0112EA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724-4045-B720-68D7B0112EA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724-4045-B720-68D7B0112EAB}"/>
              </c:ext>
            </c:extLst>
          </c:dPt>
          <c:dLbls>
            <c:dLbl>
              <c:idx val="0"/>
              <c:layout>
                <c:manualLayout>
                  <c:x val="2.659991507575663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24-4045-B720-68D7B0112EAB}"/>
                </c:ext>
              </c:extLst>
            </c:dLbl>
            <c:dLbl>
              <c:idx val="1"/>
              <c:layout>
                <c:manualLayout>
                  <c:x val="-5.3199830151513397E-3"/>
                  <c:y val="7.625746186889276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724-4045-B720-68D7B0112EA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C724-4045-B720-68D7B0112EAB}"/>
                </c:ext>
              </c:extLst>
            </c:dLbl>
            <c:dLbl>
              <c:idx val="3"/>
              <c:layout>
                <c:manualLayout>
                  <c:x val="1.2413293702019792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724-4045-B720-68D7B0112EA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Gráficas'!$C$57:$D$60</c:f>
              <c:strCache>
                <c:ptCount val="4"/>
                <c:pt idx="0">
                  <c:v>BAJO</c:v>
                </c:pt>
                <c:pt idx="1">
                  <c:v>MEDIO</c:v>
                </c:pt>
                <c:pt idx="2">
                  <c:v>ALTO</c:v>
                </c:pt>
                <c:pt idx="3">
                  <c:v>CRITICO</c:v>
                </c:pt>
              </c:strCache>
            </c:strRef>
          </c:cat>
          <c:val>
            <c:numRef>
              <c:f>' Gráficas'!$J$57:$J$60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24-4045-B720-68D7B0112EAB}"/>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208939465353461E-2"/>
          <c:y val="0.14316873357846205"/>
          <c:w val="0.92498834256647688"/>
          <c:h val="0.85381099874364041"/>
        </c:manualLayout>
      </c:layout>
      <c:pie3DChart>
        <c:varyColors val="1"/>
        <c:ser>
          <c:idx val="0"/>
          <c:order val="0"/>
          <c:tx>
            <c:strRef>
              <c:f>' Gráficas'!$C$76:$J$76</c:f>
              <c:strCache>
                <c:ptCount val="1"/>
                <c:pt idx="0">
                  <c:v>DISTRIBUCIÓN ZONA RIESGOS INHERENTES</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682-46C3-9602-80CE9396ABB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682-46C3-9602-80CE9396ABB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682-46C3-9602-80CE9396ABB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682-46C3-9602-80CE9396ABB8}"/>
              </c:ext>
            </c:extLst>
          </c:dPt>
          <c:dLbls>
            <c:dLbl>
              <c:idx val="0"/>
              <c:layout>
                <c:manualLayout>
                  <c:x val="1.2462255501630954E-2"/>
                  <c:y val="3.55741632601993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82-46C3-9602-80CE9396ABB8}"/>
                </c:ext>
              </c:extLst>
            </c:dLbl>
            <c:dLbl>
              <c:idx val="1"/>
              <c:layout>
                <c:manualLayout>
                  <c:x val="6.6320089129393543E-3"/>
                  <c:y val="-1.0869757650026313E-1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82-46C3-9602-80CE9396ABB8}"/>
                </c:ext>
              </c:extLst>
            </c:dLbl>
            <c:dLbl>
              <c:idx val="2"/>
              <c:layout>
                <c:manualLayout>
                  <c:x val="2.9097200857945451E-2"/>
                  <c:y val="-5.33612448902989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4.7363673357014101E-2"/>
                      <c:h val="0.16251463582701059"/>
                    </c:manualLayout>
                  </c15:layout>
                </c:ext>
                <c:ext xmlns:c16="http://schemas.microsoft.com/office/drawing/2014/chart" uri="{C3380CC4-5D6E-409C-BE32-E72D297353CC}">
                  <c16:uniqueId val="{00000005-6682-46C3-9602-80CE9396ABB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6682-46C3-9602-80CE9396ABB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Gráficas'!$C$79:$D$82</c:f>
              <c:strCache>
                <c:ptCount val="4"/>
                <c:pt idx="0">
                  <c:v>BAJA</c:v>
                </c:pt>
                <c:pt idx="1">
                  <c:v>MODERADA</c:v>
                </c:pt>
                <c:pt idx="2">
                  <c:v>ALTA</c:v>
                </c:pt>
                <c:pt idx="3">
                  <c:v>EXTREMA</c:v>
                </c:pt>
              </c:strCache>
            </c:strRef>
          </c:cat>
          <c:val>
            <c:numRef>
              <c:f>' Gráficas'!$J$79:$J$82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682-46C3-9602-80CE9396ABB8}"/>
            </c:ext>
          </c:extLst>
        </c:ser>
        <c:dLbls>
          <c:dLblPos val="out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hyperlink" Target="#'Matriz de Riesgos Integrada'!A1"/><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hyperlink" Target="#' Gr&#225;fica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133351</xdr:colOff>
      <xdr:row>8</xdr:row>
      <xdr:rowOff>9525</xdr:rowOff>
    </xdr:from>
    <xdr:to>
      <xdr:col>9</xdr:col>
      <xdr:colOff>695325</xdr:colOff>
      <xdr:row>9</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1024778</xdr:colOff>
      <xdr:row>0</xdr:row>
      <xdr:rowOff>47843</xdr:rowOff>
    </xdr:from>
    <xdr:to>
      <xdr:col>0</xdr:col>
      <xdr:colOff>2185147</xdr:colOff>
      <xdr:row>3</xdr:row>
      <xdr:rowOff>66668</xdr:rowOff>
    </xdr:to>
    <xdr:pic>
      <xdr:nvPicPr>
        <xdr:cNvPr id="10" name="Imagen 9">
          <a:extLst>
            <a:ext uri="{FF2B5EF4-FFF2-40B4-BE49-F238E27FC236}">
              <a16:creationId xmlns:a16="http://schemas.microsoft.com/office/drawing/2014/main" id="{F220B62B-27C1-4A09-A244-DEB7EA11C4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4778" y="47843"/>
          <a:ext cx="1160369" cy="612737"/>
        </a:xfrm>
        <a:prstGeom prst="rect">
          <a:avLst/>
        </a:prstGeom>
        <a:solidFill>
          <a:sysClr val="window" lastClr="FFFFFF"/>
        </a:solidFill>
      </xdr:spPr>
    </xdr:pic>
    <xdr:clientData/>
  </xdr:twoCellAnchor>
  <xdr:twoCellAnchor>
    <xdr:from>
      <xdr:col>2</xdr:col>
      <xdr:colOff>21292</xdr:colOff>
      <xdr:row>31</xdr:row>
      <xdr:rowOff>143995</xdr:rowOff>
    </xdr:from>
    <xdr:to>
      <xdr:col>9</xdr:col>
      <xdr:colOff>573741</xdr:colOff>
      <xdr:row>31</xdr:row>
      <xdr:rowOff>2129117</xdr:rowOff>
    </xdr:to>
    <xdr:graphicFrame macro="">
      <xdr:nvGraphicFramePr>
        <xdr:cNvPr id="5" name="Gráfico 4">
          <a:extLst>
            <a:ext uri="{FF2B5EF4-FFF2-40B4-BE49-F238E27FC236}">
              <a16:creationId xmlns:a16="http://schemas.microsoft.com/office/drawing/2014/main" id="{488EC2A7-16B8-41DC-930B-FA4F40183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21292</xdr:colOff>
      <xdr:row>54</xdr:row>
      <xdr:rowOff>246529</xdr:rowOff>
    </xdr:from>
    <xdr:to>
      <xdr:col>9</xdr:col>
      <xdr:colOff>201705</xdr:colOff>
      <xdr:row>54</xdr:row>
      <xdr:rowOff>2140324</xdr:rowOff>
    </xdr:to>
    <xdr:graphicFrame macro="">
      <xdr:nvGraphicFramePr>
        <xdr:cNvPr id="8" name="Gráfico 7">
          <a:extLst>
            <a:ext uri="{FF2B5EF4-FFF2-40B4-BE49-F238E27FC236}">
              <a16:creationId xmlns:a16="http://schemas.microsoft.com/office/drawing/2014/main" id="{1849AC04-62D7-4754-BC5D-43F9C7101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133350</xdr:colOff>
      <xdr:row>76</xdr:row>
      <xdr:rowOff>9525</xdr:rowOff>
    </xdr:from>
    <xdr:to>
      <xdr:col>9</xdr:col>
      <xdr:colOff>896471</xdr:colOff>
      <xdr:row>76</xdr:row>
      <xdr:rowOff>2151529</xdr:rowOff>
    </xdr:to>
    <xdr:graphicFrame macro="">
      <xdr:nvGraphicFramePr>
        <xdr:cNvPr id="9" name="Gráfico 8">
          <a:extLst>
            <a:ext uri="{FF2B5EF4-FFF2-40B4-BE49-F238E27FC236}">
              <a16:creationId xmlns:a16="http://schemas.microsoft.com/office/drawing/2014/main" id="{0CE6128B-5FDE-4616-A7C9-CFB5EDFF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22412</xdr:colOff>
      <xdr:row>0</xdr:row>
      <xdr:rowOff>190500</xdr:rowOff>
    </xdr:from>
    <xdr:to>
      <xdr:col>15</xdr:col>
      <xdr:colOff>758265</xdr:colOff>
      <xdr:row>3</xdr:row>
      <xdr:rowOff>0</xdr:rowOff>
    </xdr:to>
    <xdr:sp macro="" textlink="">
      <xdr:nvSpPr>
        <xdr:cNvPr id="7" name="Flecha: a la derecha 6">
          <a:hlinkClick xmlns:r="http://schemas.openxmlformats.org/officeDocument/2006/relationships" r:id="rId6"/>
          <a:extLst>
            <a:ext uri="{FF2B5EF4-FFF2-40B4-BE49-F238E27FC236}">
              <a16:creationId xmlns:a16="http://schemas.microsoft.com/office/drawing/2014/main" id="{100AA5BB-3F6E-4E46-BC43-CC135C419634}"/>
            </a:ext>
          </a:extLst>
        </xdr:cNvPr>
        <xdr:cNvSpPr/>
      </xdr:nvSpPr>
      <xdr:spPr>
        <a:xfrm>
          <a:off x="16192500" y="190500"/>
          <a:ext cx="735853" cy="403412"/>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INICIO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303068</xdr:colOff>
      <xdr:row>2</xdr:row>
      <xdr:rowOff>63579</xdr:rowOff>
    </xdr:from>
    <xdr:to>
      <xdr:col>4</xdr:col>
      <xdr:colOff>831530</xdr:colOff>
      <xdr:row>4</xdr:row>
      <xdr:rowOff>247879</xdr:rowOff>
    </xdr:to>
    <xdr:pic>
      <xdr:nvPicPr>
        <xdr:cNvPr id="3" name="Imagen 2">
          <a:extLst>
            <a:ext uri="{FF2B5EF4-FFF2-40B4-BE49-F238E27FC236}">
              <a16:creationId xmlns:a16="http://schemas.microsoft.com/office/drawing/2014/main" id="{D954A2E1-3B9A-44EB-9E75-3B535D7A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1545" y="444579"/>
          <a:ext cx="1506940" cy="799095"/>
        </a:xfrm>
        <a:prstGeom prst="rect">
          <a:avLst/>
        </a:prstGeom>
        <a:solidFill>
          <a:sysClr val="window" lastClr="FFFFFF"/>
        </a:solidFill>
      </xdr:spPr>
    </xdr:pic>
    <xdr:clientData/>
  </xdr:twoCellAnchor>
  <xdr:twoCellAnchor>
    <xdr:from>
      <xdr:col>0</xdr:col>
      <xdr:colOff>408215</xdr:colOff>
      <xdr:row>2</xdr:row>
      <xdr:rowOff>13607</xdr:rowOff>
    </xdr:from>
    <xdr:to>
      <xdr:col>0</xdr:col>
      <xdr:colOff>1374321</xdr:colOff>
      <xdr:row>3</xdr:row>
      <xdr:rowOff>136072</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DFF34F27-F7FF-4DE3-ACDB-1E9A7FF0BD22}"/>
            </a:ext>
          </a:extLst>
        </xdr:cNvPr>
        <xdr:cNvSpPr/>
      </xdr:nvSpPr>
      <xdr:spPr>
        <a:xfrm>
          <a:off x="408215" y="353786"/>
          <a:ext cx="966106" cy="272143"/>
        </a:xfrm>
        <a:prstGeom prst="righ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solidFill>
                <a:schemeClr val="lt1"/>
              </a:solidFill>
              <a:effectLst/>
              <a:latin typeface="+mn-lt"/>
              <a:ea typeface="+mn-ea"/>
              <a:cs typeface="+mn-cs"/>
            </a:rPr>
            <a:t>SIGUIENTE</a:t>
          </a:r>
          <a:endParaRPr lang="es-CO" sz="1100"/>
        </a:p>
      </xdr:txBody>
    </xdr:sp>
    <xdr:clientData/>
  </xdr:twoCellAnchor>
</xdr:wsDr>
</file>

<file path=xl/persons/person.xml><?xml version="1.0" encoding="utf-8"?>
<personList xmlns="http://schemas.microsoft.com/office/spreadsheetml/2018/threadedcomments" xmlns:x="http://schemas.openxmlformats.org/spreadsheetml/2006/main">
  <person displayName="Jeimy  Vargas Cubides" id="{01FCC6D2-A60F-4BED-B0C3-4EB701C271B1}" userId="S::jvargas@regioncentralrape.gov.co::bf53ccb5-8db3-48c8-9ba2-f7db307524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1-11-02T15:16:24.27" personId="{01FCC6D2-A60F-4BED-B0C3-4EB701C271B1}" id="{0E416DC6-A122-4219-B44F-38666FADE398}">
    <text>Verificar escala</text>
  </threadedComment>
  <threadedComment ref="AC28" dT="2021-11-02T15:17:06.13" personId="{01FCC6D2-A60F-4BED-B0C3-4EB701C271B1}" id="{BF78F351-46FB-4756-9FCE-AFCFF8E2E7F3}">
    <text>ALTA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f:/g/personal/proveedortic_regioncentralrape_gov_co/EuBLslW133ZDnW9HcF6FnpwBM32CHnnkWYhLsnmxIW9Cnw%3fe=a7h2aQ" TargetMode="External"/><Relationship Id="rId18" Type="http://schemas.openxmlformats.org/officeDocument/2006/relationships/hyperlink" Target="../../../../../../../:f:/g/personal/proveedortic_regioncentralrape_gov_co/EuBLslW133ZDnW9HcF6FnpwBM32CHnnkWYhLsnmxIW9Cnw%3fe=a7h2aQ" TargetMode="External"/><Relationship Id="rId26" Type="http://schemas.openxmlformats.org/officeDocument/2006/relationships/hyperlink" Target="https://regioncentralrape.gov.co/wp-content/uploads/2024/01/Plan-Operativo-Anual-de-Inversiones-2024.pdf" TargetMode="External"/><Relationship Id="rId39" Type="http://schemas.openxmlformats.org/officeDocument/2006/relationships/hyperlink" Target="https://regioncentral.sharepoint.com/:f:/r/DE/AJ/Documentos%20compartidos/P%C3%BAblica/RESOLUCIONES%20REGI%C3%93N%20CENTRAL?csf=1&amp;web=1&amp;e=MixRgl" TargetMode="External"/><Relationship Id="rId21" Type="http://schemas.openxmlformats.org/officeDocument/2006/relationships/hyperlink" Target="../../../../../../../my%3fid=/personal/liliana_rodriguez_regioncentralrape_gov_co/Documents/lmro/1/1/11.%20matriz%20riesgo/2024/2%20trimestre" TargetMode="External"/><Relationship Id="rId34" Type="http://schemas.openxmlformats.org/officeDocument/2006/relationships/hyperlink" Target="../../../../../../../monica_rodriguez_regioncentralrape_gov_co/_layouts/15/onedrive.aspx" TargetMode="External"/><Relationship Id="rId42" Type="http://schemas.openxmlformats.org/officeDocument/2006/relationships/hyperlink" Target="https://regioncentral.sharepoint.com/:f:/r/sites/GD/Documentos%20compartidos/120OAPI/25-%20PLANES/PLANES%202024/25-03%20Plan%20de%20Accion%20Institucional/Evidencias/II%20Trimestre/Planeacion/CALIDAD?csf=1&amp;web=1&amp;e=9I7W1q" TargetMode="External"/><Relationship Id="rId47" Type="http://schemas.microsoft.com/office/2017/10/relationships/threadedComment" Target="../threadedComments/threadedComment1.xml"/><Relationship Id="rId7" Type="http://schemas.openxmlformats.org/officeDocument/2006/relationships/hyperlink" Target="https://regioncentral.sharepoint.com/:f:/r/DE/AJ/Documentos%20compartidos/P%C3%BAblica/RESOLUCIONES%20REGI%C3%93N%20CENTRAL?csf=1&amp;web=1&amp;e=MixRgl" TargetMode="External"/><Relationship Id="rId2" Type="http://schemas.openxmlformats.org/officeDocument/2006/relationships/hyperlink" Target="https://regioncentralrape.gov.co/participa/" TargetMode="External"/><Relationship Id="rId16" Type="http://schemas.openxmlformats.org/officeDocument/2006/relationships/hyperlink" Target="../../../../../../../:f:/g/personal/proveedortic_regioncentralrape_gov_co/EuBLslW133ZDnW9HcF6FnpwBM32CHnnkWYhLsnmxIW9Cnw%3fe=a7h2aQ" TargetMode="External"/><Relationship Id="rId29" Type="http://schemas.openxmlformats.org/officeDocument/2006/relationships/hyperlink" Target="../../../../../../../:f:/g/personal/proveedortic_regioncentralrape_gov_co/EuBLslW133ZDnW9HcF6FnpwBM32CHnnkWYhLsnmxIW9Cnw%3fe=a7h2aQ" TargetMode="External"/><Relationship Id="rId1" Type="http://schemas.openxmlformats.org/officeDocument/2006/relationships/hyperlink" Target="https://regioncentralrape.gov.co/wp-content/uploads/2024/01/Plan-Operativo-Anual-de-Inversiones-2024.pdf" TargetMode="External"/><Relationship Id="rId6" Type="http://schemas.openxmlformats.org/officeDocument/2006/relationships/hyperlink" Target="https://regioncentralrape.gov.co/wp-content/uploads/2023/07/NORMOGRAMA-RAP-E-1-MODIFICADO.xlsx" TargetMode="External"/><Relationship Id="rId11" Type="http://schemas.openxmlformats.org/officeDocument/2006/relationships/hyperlink" Target="../../../../../../../:f:/g/personal/proveedortic_regioncentralrape_gov_co/EuBLslW133ZDnW9HcF6FnpwBM32CHnnkWYhLsnmxIW9Cnw%3fe=a7h2aQ" TargetMode="External"/><Relationship Id="rId24" Type="http://schemas.openxmlformats.org/officeDocument/2006/relationships/hyperlink" Target="../../../../../../../my%3fid=/personal/liliana_rodriguez_regioncentralrape_gov_co/Documents/lmro/1/1/11.%20matriz%20riesgo/2024/2%20trimestre" TargetMode="External"/><Relationship Id="rId32" Type="http://schemas.openxmlformats.org/officeDocument/2006/relationships/hyperlink" Target="../../../../../../../:f:/g/personal/proveedortic_regioncentralrape_gov_co/EuBLslW133ZDnW9HcF6FnpwBM32CHnnkWYhLsnmxIW9Cnw%3fe=a7h2aQ" TargetMode="External"/><Relationship Id="rId37" Type="http://schemas.openxmlformats.org/officeDocument/2006/relationships/hyperlink" Target="https://regioncentralrape.gov.co/wp-content/uploads/2023/07/NORMOGRAMA-RAP-E-1-MODIFICADO.xlsx" TargetMode="External"/><Relationship Id="rId40" Type="http://schemas.openxmlformats.org/officeDocument/2006/relationships/hyperlink" Target="https://regioncentral.sharepoint.com/:f:/r/DE/AJ/Documentos%20compartidos/P%C3%BAblica/RESOLUCIONES%20REGI%C3%93N%20CENTRAL?csf=1&amp;web=1&amp;e=MixRgl" TargetMode="External"/><Relationship Id="rId45" Type="http://schemas.openxmlformats.org/officeDocument/2006/relationships/vmlDrawing" Target="../drawings/vmlDrawing1.vml"/><Relationship Id="rId5" Type="http://schemas.openxmlformats.org/officeDocument/2006/relationships/hyperlink" Target="https://regioncentral.sharepoint.com/:f:/r/DE/AJ/Documentos%20compartidos/Privada/proceso%20ejecutivo%20huila?csf=1&amp;web=1&amp;e=KlCEAp" TargetMode="External"/><Relationship Id="rId15" Type="http://schemas.openxmlformats.org/officeDocument/2006/relationships/hyperlink" Target="../../../../../../../:f:/g/personal/proveedortic_regioncentralrape_gov_co/EuBLslW133ZDnW9HcF6FnpwBM32CHnnkWYhLsnmxIW9Cnw%3fe=a7h2aQ" TargetMode="External"/><Relationship Id="rId23" Type="http://schemas.openxmlformats.org/officeDocument/2006/relationships/hyperlink" Target="../../../../../../../my%3fid=/personal/liliana_rodriguez_regioncentralrape_gov_co/Documents/lmro/1/1/11.%20matriz%20riesgo/2024/2%20trimestre" TargetMode="External"/><Relationship Id="rId28" Type="http://schemas.openxmlformats.org/officeDocument/2006/relationships/hyperlink" Target="https://regioncentralrape.gov.co/participa/" TargetMode="External"/><Relationship Id="rId36" Type="http://schemas.openxmlformats.org/officeDocument/2006/relationships/hyperlink" Target="../../../../../../../monica_rodriguez_regioncentralrape_gov_co/_layouts/15/onedrive.aspx%3fid=/personal/monica_rodriguez_regioncentralrape_gov_co/Documents/gesti%25C3%25B3n%202024/FINANCIERA/RIESGOS" TargetMode="External"/><Relationship Id="rId10" Type="http://schemas.openxmlformats.org/officeDocument/2006/relationships/hyperlink" Target="../../../../../../../_layouts/15/onedrive.aspx" TargetMode="External"/><Relationship Id="rId19" Type="http://schemas.openxmlformats.org/officeDocument/2006/relationships/hyperlink" Target="https://regioncentralrape.gov.co/participa/" TargetMode="External"/><Relationship Id="rId31" Type="http://schemas.openxmlformats.org/officeDocument/2006/relationships/hyperlink" Target="../../../../../../../:f:/g/personal/proveedortic_regioncentralrape_gov_co/EuBLslW133ZDnW9HcF6FnpwBM32CHnnkWYhLsnmxIW9Cnw%3fe=a7h2aQ" TargetMode="External"/><Relationship Id="rId44" Type="http://schemas.openxmlformats.org/officeDocument/2006/relationships/drawing" Target="../drawings/drawing2.xml"/><Relationship Id="rId4" Type="http://schemas.openxmlformats.org/officeDocument/2006/relationships/hyperlink" Target="../../../../../../../:f:/r/personal/egomez_regioncentralrape_gov_co/Documents/2024/defensa%20juridica%3fcsf=1&amp;web=1&amp;e=Rf7i01" TargetMode="External"/><Relationship Id="rId9" Type="http://schemas.openxmlformats.org/officeDocument/2006/relationships/hyperlink" Target="../../../../../../../_layouts/15/onedrive.aspx" TargetMode="External"/><Relationship Id="rId14" Type="http://schemas.openxmlformats.org/officeDocument/2006/relationships/hyperlink" Target="../../../../../../../:f:/g/personal/proveedortic_regioncentralrape_gov_co/EuBLslW133ZDnW9HcF6FnpwBM32CHnnkWYhLsnmxIW9Cnw%3fe=a7h2aQ" TargetMode="External"/><Relationship Id="rId22" Type="http://schemas.openxmlformats.org/officeDocument/2006/relationships/hyperlink" Target="../../../../../../../my%3fid=/personal/liliana_rodriguez_regioncentralrape_gov_co/Documents/lmro/1/1/11.%20matriz%20riesgo/2024/2%20trimestre" TargetMode="External"/><Relationship Id="rId27" Type="http://schemas.openxmlformats.org/officeDocument/2006/relationships/hyperlink" Target="https://regioncentralrape.gov.co/wp-content/uploads/2024/01/Plan-Operativo-Anual-de-Inversiones-2024.pdf" TargetMode="External"/><Relationship Id="rId30" Type="http://schemas.openxmlformats.org/officeDocument/2006/relationships/hyperlink" Target="../../../../../../../:f:/g/personal/proveedortic_regioncentralrape_gov_co/EuBLslW133ZDnW9HcF6FnpwBM32CHnnkWYhLsnmxIW9Cnw%3fe=a7h2aQ" TargetMode="External"/><Relationship Id="rId35" Type="http://schemas.openxmlformats.org/officeDocument/2006/relationships/hyperlink" Target="../../../../../../../monica_rodriguez_regioncentralrape_gov_co/_layouts/15/onedrive.aspx%3fid=/personal/monica_rodriguez_regioncentralrape_gov_co/Documents/gesti%25C3%25B3n%202024/FINANCIERA/RIESGOS" TargetMode="External"/><Relationship Id="rId43" Type="http://schemas.openxmlformats.org/officeDocument/2006/relationships/printerSettings" Target="../printerSettings/printerSettings3.bin"/><Relationship Id="rId8" Type="http://schemas.openxmlformats.org/officeDocument/2006/relationships/hyperlink" Target="https://regioncentral.sharepoint.com/:x:/r/DE/AJ/Documentos%20compartidos/NORMOGRAMA/NORMOGRAMA-RAP-E-1-MODIFICADO%20(1)%20A%20JULIO.xlsx?d=w47a674f6e0dd4755b6e122fb710070c6&amp;csf=1&amp;web=1&amp;e=9F9Gxs" TargetMode="External"/><Relationship Id="rId3" Type="http://schemas.openxmlformats.org/officeDocument/2006/relationships/hyperlink" Target="https://regioncentral.sharepoint.com/:f:/r/DE/AJ/Documentos%20compartidos/Privada/proceso%20ejecutivo%20huila?csf=1&amp;web=1&amp;e=KlCEAp" TargetMode="External"/><Relationship Id="rId12" Type="http://schemas.openxmlformats.org/officeDocument/2006/relationships/hyperlink" Target="../../../../../../../:f:/g/personal/proveedortic_regioncentralrape_gov_co/EuBLslW133ZDnW9HcF6FnpwBM32CHnnkWYhLsnmxIW9Cnw%3fe=a7h2aQ" TargetMode="External"/><Relationship Id="rId17" Type="http://schemas.openxmlformats.org/officeDocument/2006/relationships/hyperlink" Target="../../../../../../../:f:/g/personal/proveedortic_regioncentralrape_gov_co/EuBLslW133ZDnW9HcF6FnpwBM32CHnnkWYhLsnmxIW9Cnw%3fe=a7h2aQ" TargetMode="External"/><Relationship Id="rId25" Type="http://schemas.openxmlformats.org/officeDocument/2006/relationships/hyperlink" Target="../../../../../../../my%3fid=/personal/liliana_rodriguez_regioncentralrape_gov_co/Documents/lmro/1/1/11.%20matriz%20riesgo/2024/2%20trimestre" TargetMode="External"/><Relationship Id="rId33" Type="http://schemas.openxmlformats.org/officeDocument/2006/relationships/hyperlink" Target="../../../../../../../monica_rodriguez_regioncentralrape_gov_co/_layouts/15/onedrive.aspx" TargetMode="External"/><Relationship Id="rId38" Type="http://schemas.openxmlformats.org/officeDocument/2006/relationships/hyperlink" Target="https://regioncentralrape.gov.co/wp-content/uploads/2023/07/NORMOGRAMA-RAP-E-1-MODIFICADO.xlsx" TargetMode="External"/><Relationship Id="rId46" Type="http://schemas.openxmlformats.org/officeDocument/2006/relationships/comments" Target="../comments1.xml"/><Relationship Id="rId20" Type="http://schemas.openxmlformats.org/officeDocument/2006/relationships/hyperlink" Target="../../../../../../../my%3fid=/personal/liliana_rodriguez_regioncentralrape_gov_co/Documents/lmro/1/1/11.%20matriz%20riesgo/2024/2%20trimestre" TargetMode="External"/><Relationship Id="rId41" Type="http://schemas.openxmlformats.org/officeDocument/2006/relationships/hyperlink" Target="https://regioncentral.sharepoint.com/:f:/r/sites/GD/Documentos%20compartidos/120OAPI/25-%20PLANES/PLANES%202024/25-03%20Plan%20de%20Accion%20Institucional/Evidencias/III%20Trimestre/Planeacion/CALIDAD?csf=1&amp;web=1&amp;e=b78cC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20"/>
  <sheetViews>
    <sheetView view="pageBreakPreview" zoomScale="60" zoomScaleNormal="85" workbookViewId="0">
      <selection activeCell="M91" sqref="M91"/>
    </sheetView>
  </sheetViews>
  <sheetFormatPr baseColWidth="10" defaultColWidth="11.42578125" defaultRowHeight="15" x14ac:dyDescent="0.25"/>
  <cols>
    <col min="1" max="1" width="48.42578125" style="7" customWidth="1"/>
    <col min="2" max="2" width="14.7109375" style="7" customWidth="1"/>
    <col min="3" max="3" width="27.42578125" style="7" customWidth="1"/>
    <col min="4" max="4" width="18.7109375" style="7" customWidth="1"/>
    <col min="5" max="5" width="19" style="7" customWidth="1"/>
    <col min="6" max="6" width="16.7109375" style="7" bestFit="1" customWidth="1"/>
    <col min="7" max="7" width="5.140625" style="7" customWidth="1"/>
    <col min="8" max="8" width="7.42578125" style="7" customWidth="1"/>
    <col min="9" max="9" width="10" style="7" customWidth="1"/>
    <col min="10" max="10" width="17.7109375" style="7" customWidth="1"/>
    <col min="11" max="11" width="10.7109375" style="7" customWidth="1"/>
    <col min="12" max="12" width="7.7109375" style="7" customWidth="1"/>
    <col min="13" max="13" width="19" style="7" customWidth="1"/>
    <col min="14" max="14" width="11.85546875" style="7" customWidth="1"/>
    <col min="15" max="15" width="16.7109375" style="7" bestFit="1" customWidth="1"/>
    <col min="16" max="16" width="15.42578125" style="7" customWidth="1"/>
    <col min="17" max="16384" width="11.42578125" style="7"/>
  </cols>
  <sheetData>
    <row r="1" spans="1:30" ht="21" customHeight="1" x14ac:dyDescent="0.25">
      <c r="A1" s="132" t="s">
        <v>34</v>
      </c>
      <c r="B1" s="132"/>
      <c r="C1" s="132"/>
      <c r="D1" s="132"/>
      <c r="E1" s="132"/>
      <c r="F1" s="132"/>
      <c r="G1" s="132"/>
      <c r="H1" s="132"/>
      <c r="I1" s="132"/>
      <c r="J1" s="132"/>
      <c r="K1" s="132"/>
      <c r="L1" s="132"/>
      <c r="M1" s="132"/>
      <c r="N1" s="132"/>
      <c r="O1" s="132"/>
      <c r="P1" s="132"/>
    </row>
    <row r="2" spans="1:30" ht="6.75" customHeight="1" x14ac:dyDescent="0.25">
      <c r="A2" s="132"/>
      <c r="B2" s="132"/>
      <c r="C2" s="132"/>
      <c r="D2" s="132"/>
      <c r="E2" s="132"/>
      <c r="F2" s="132"/>
      <c r="G2" s="132"/>
      <c r="H2" s="132"/>
      <c r="I2" s="132"/>
      <c r="J2" s="132"/>
      <c r="K2" s="132"/>
      <c r="L2" s="132"/>
      <c r="M2" s="132"/>
      <c r="N2" s="132"/>
      <c r="O2" s="132"/>
      <c r="P2" s="132"/>
    </row>
    <row r="3" spans="1:30" ht="18.75" customHeight="1" x14ac:dyDescent="0.25">
      <c r="A3" s="133" t="s">
        <v>35</v>
      </c>
      <c r="B3" s="133"/>
      <c r="C3" s="133"/>
      <c r="D3" s="133"/>
      <c r="E3" s="133"/>
      <c r="F3" s="133"/>
      <c r="G3" s="133"/>
      <c r="H3" s="133"/>
      <c r="I3" s="133"/>
      <c r="J3" s="133"/>
      <c r="K3" s="133"/>
      <c r="L3" s="133"/>
      <c r="M3" s="133"/>
      <c r="N3" s="133"/>
      <c r="O3" s="133"/>
      <c r="P3" s="133"/>
    </row>
    <row r="4" spans="1:30" ht="15.75" customHeight="1" x14ac:dyDescent="0.25">
      <c r="A4" s="133"/>
      <c r="B4" s="133"/>
      <c r="C4" s="133"/>
      <c r="D4" s="133"/>
      <c r="E4" s="133"/>
      <c r="F4" s="133"/>
      <c r="G4" s="133"/>
      <c r="H4" s="133"/>
      <c r="I4" s="133"/>
      <c r="J4" s="133"/>
      <c r="K4" s="133"/>
      <c r="L4" s="133"/>
      <c r="M4" s="133"/>
      <c r="N4" s="133"/>
      <c r="O4" s="133"/>
      <c r="P4" s="133"/>
    </row>
    <row r="5" spans="1:30" ht="15" customHeight="1" x14ac:dyDescent="0.25">
      <c r="A5" s="60"/>
      <c r="B5" s="60"/>
      <c r="C5" s="60"/>
      <c r="D5" s="60"/>
      <c r="E5" s="60"/>
      <c r="F5" s="60"/>
      <c r="G5" s="60"/>
      <c r="H5" s="60"/>
      <c r="I5" s="60"/>
      <c r="J5" s="60"/>
      <c r="K5" s="60"/>
      <c r="L5" s="60"/>
      <c r="M5" s="60"/>
      <c r="N5" s="60"/>
      <c r="O5" s="60"/>
      <c r="P5" s="60"/>
    </row>
    <row r="6" spans="1:30" ht="15" customHeight="1" x14ac:dyDescent="0.25">
      <c r="A6" s="60"/>
      <c r="B6" s="60"/>
      <c r="C6" s="60"/>
      <c r="D6" s="60"/>
      <c r="E6" s="60"/>
      <c r="F6" s="60"/>
      <c r="G6" s="60"/>
      <c r="H6" s="60"/>
      <c r="I6" s="60"/>
      <c r="J6" s="60"/>
      <c r="K6" s="60"/>
      <c r="L6" s="60"/>
      <c r="M6" s="60"/>
      <c r="N6" s="60"/>
      <c r="O6" s="60"/>
      <c r="P6" s="60"/>
    </row>
    <row r="7" spans="1:30" ht="6" customHeight="1" x14ac:dyDescent="0.25">
      <c r="A7" s="6"/>
      <c r="B7" s="6"/>
      <c r="C7" s="6"/>
      <c r="D7" s="6"/>
      <c r="E7" s="6"/>
      <c r="F7" s="6"/>
      <c r="G7" s="6"/>
      <c r="H7" s="6"/>
      <c r="I7" s="6"/>
      <c r="J7" s="6"/>
      <c r="K7" s="6"/>
      <c r="L7" s="6"/>
      <c r="M7" s="6"/>
      <c r="N7" s="6"/>
      <c r="O7" s="6"/>
      <c r="P7" s="6"/>
    </row>
    <row r="8" spans="1:30" ht="33" customHeight="1" x14ac:dyDescent="0.25">
      <c r="A8" s="146" t="s">
        <v>36</v>
      </c>
      <c r="B8" s="6"/>
      <c r="C8" s="139" t="s">
        <v>37</v>
      </c>
      <c r="D8" s="139"/>
      <c r="E8" s="139"/>
      <c r="F8" s="139"/>
      <c r="G8" s="139"/>
      <c r="H8" s="139"/>
      <c r="I8" s="139"/>
      <c r="J8" s="139"/>
      <c r="K8" s="6"/>
      <c r="L8" s="6"/>
      <c r="M8" s="6"/>
      <c r="N8" s="6"/>
      <c r="O8" s="6"/>
      <c r="P8" s="6"/>
      <c r="Z8" s="6"/>
      <c r="AA8" s="6"/>
      <c r="AB8" s="6"/>
      <c r="AC8" s="6"/>
      <c r="AD8" s="6"/>
    </row>
    <row r="9" spans="1:30" ht="159" customHeight="1" x14ac:dyDescent="0.25">
      <c r="A9" s="146"/>
      <c r="B9" s="6"/>
      <c r="C9" s="140"/>
      <c r="D9" s="140"/>
      <c r="E9" s="140"/>
      <c r="F9" s="140"/>
      <c r="G9" s="140"/>
      <c r="H9" s="140"/>
      <c r="I9" s="140"/>
      <c r="J9" s="140"/>
      <c r="K9" s="6"/>
      <c r="L9" s="6"/>
      <c r="M9" s="6"/>
      <c r="N9" s="6"/>
      <c r="O9" s="6"/>
      <c r="P9" s="6"/>
    </row>
    <row r="10" spans="1:30" ht="36" customHeight="1" x14ac:dyDescent="0.25">
      <c r="A10" s="146"/>
      <c r="B10" s="6"/>
      <c r="C10" s="135" t="s">
        <v>38</v>
      </c>
      <c r="D10" s="135"/>
      <c r="E10" s="135"/>
      <c r="F10" s="135"/>
      <c r="G10" s="135"/>
      <c r="H10" s="135" t="s">
        <v>39</v>
      </c>
      <c r="I10" s="135"/>
      <c r="J10" s="66" t="s">
        <v>40</v>
      </c>
      <c r="K10" s="6"/>
      <c r="L10" s="6"/>
      <c r="M10" s="6"/>
      <c r="N10" s="6"/>
      <c r="O10" s="6"/>
      <c r="P10" s="6"/>
    </row>
    <row r="11" spans="1:30" ht="15" customHeight="1" x14ac:dyDescent="0.25">
      <c r="A11" s="146"/>
      <c r="B11" s="6"/>
      <c r="C11" s="166" t="s">
        <v>9</v>
      </c>
      <c r="D11" s="166"/>
      <c r="E11" s="137" t="s">
        <v>41</v>
      </c>
      <c r="F11" s="137"/>
      <c r="G11" s="137"/>
      <c r="H11" s="136">
        <v>2.2999999999999998</v>
      </c>
      <c r="I11" s="136"/>
      <c r="J11" s="9">
        <f>COUNTIF('Matriz de Riesgos de gestión'!$O$10:$O$24,' Gráficas'!C11)</f>
        <v>0</v>
      </c>
      <c r="K11" s="6"/>
      <c r="L11" s="6"/>
      <c r="M11" s="6"/>
      <c r="N11" s="6"/>
      <c r="O11" s="6"/>
      <c r="P11" s="6"/>
    </row>
    <row r="12" spans="1:30" ht="15" customHeight="1" x14ac:dyDescent="0.25">
      <c r="A12" s="146"/>
      <c r="B12" s="6"/>
      <c r="C12" s="167" t="s">
        <v>10</v>
      </c>
      <c r="D12" s="167"/>
      <c r="E12" s="138" t="s">
        <v>42</v>
      </c>
      <c r="F12" s="138"/>
      <c r="G12" s="138"/>
      <c r="H12" s="136">
        <v>4.5</v>
      </c>
      <c r="I12" s="136"/>
      <c r="J12" s="9">
        <f>COUNTIF('Matriz de Riesgos de gestión'!$O$10:$O$24,' Gráficas'!C12)</f>
        <v>5</v>
      </c>
      <c r="K12" s="6"/>
      <c r="L12" s="6"/>
      <c r="M12" s="6"/>
      <c r="N12" s="6"/>
      <c r="O12" s="6"/>
      <c r="P12" s="6"/>
    </row>
    <row r="13" spans="1:30" ht="15" customHeight="1" x14ac:dyDescent="0.25">
      <c r="A13" s="146"/>
      <c r="B13" s="6"/>
      <c r="C13" s="168" t="s">
        <v>12</v>
      </c>
      <c r="D13" s="168"/>
      <c r="E13" s="171" t="s">
        <v>43</v>
      </c>
      <c r="F13" s="171"/>
      <c r="G13" s="171"/>
      <c r="H13" s="136">
        <v>6.7</v>
      </c>
      <c r="I13" s="136"/>
      <c r="J13" s="9">
        <f>COUNTIF('Matriz de Riesgos de gestión'!$O$10:$O$24,' Gráficas'!C13)</f>
        <v>8</v>
      </c>
      <c r="K13" s="6"/>
      <c r="L13" s="6"/>
      <c r="M13" s="6"/>
      <c r="N13" s="6"/>
      <c r="O13" s="6"/>
      <c r="P13" s="6"/>
    </row>
    <row r="14" spans="1:30" ht="15" customHeight="1" x14ac:dyDescent="0.25">
      <c r="A14" s="146"/>
      <c r="B14" s="6"/>
      <c r="C14" s="169" t="s">
        <v>13</v>
      </c>
      <c r="D14" s="169"/>
      <c r="E14" s="127" t="s">
        <v>44</v>
      </c>
      <c r="F14" s="127"/>
      <c r="G14" s="127"/>
      <c r="H14" s="136" t="s">
        <v>26</v>
      </c>
      <c r="I14" s="136"/>
      <c r="J14" s="9">
        <f>COUNTIF('Matriz de Riesgos de gestión'!$O$10:$O$24,' Gráficas'!C14)</f>
        <v>2</v>
      </c>
      <c r="K14" s="6"/>
      <c r="L14" s="6"/>
      <c r="M14" s="6"/>
      <c r="N14" s="6"/>
      <c r="O14" s="6"/>
      <c r="P14" s="6"/>
    </row>
    <row r="15" spans="1:30" ht="15" customHeight="1" x14ac:dyDescent="0.25">
      <c r="A15" s="146"/>
      <c r="B15" s="86"/>
      <c r="C15" s="170" t="s">
        <v>45</v>
      </c>
      <c r="D15" s="170"/>
      <c r="E15" s="170"/>
      <c r="F15" s="170"/>
      <c r="G15" s="170"/>
      <c r="H15" s="170"/>
      <c r="I15" s="170"/>
      <c r="J15" s="10">
        <f>SUM(J11:J14)</f>
        <v>15</v>
      </c>
      <c r="K15" s="6"/>
      <c r="L15" s="6"/>
      <c r="M15" s="6"/>
      <c r="N15" s="6"/>
      <c r="O15" s="6"/>
      <c r="P15" s="6"/>
    </row>
    <row r="16" spans="1:30" ht="15" customHeight="1" x14ac:dyDescent="0.25">
      <c r="A16" s="146"/>
      <c r="B16" s="6"/>
      <c r="C16" s="6"/>
      <c r="D16" s="6"/>
      <c r="E16" s="6"/>
      <c r="F16" s="6"/>
      <c r="G16" s="6"/>
      <c r="H16" s="6"/>
      <c r="I16" s="6"/>
      <c r="J16" s="6"/>
      <c r="K16" s="6"/>
      <c r="L16" s="6"/>
      <c r="M16" s="6"/>
      <c r="N16" s="6"/>
      <c r="O16" s="6"/>
      <c r="P16" s="6"/>
    </row>
    <row r="17" spans="1:30" ht="20.100000000000001" customHeight="1" x14ac:dyDescent="0.25">
      <c r="A17" s="146"/>
      <c r="B17" s="6"/>
      <c r="C17" s="6"/>
      <c r="D17" s="6"/>
      <c r="E17" s="6"/>
      <c r="F17" s="6"/>
      <c r="G17" s="6"/>
      <c r="H17" s="6"/>
      <c r="I17" s="6"/>
      <c r="J17" s="6"/>
      <c r="K17" s="6"/>
      <c r="L17" s="6"/>
      <c r="M17" s="6"/>
      <c r="N17" s="6"/>
      <c r="O17" s="6"/>
      <c r="P17" s="6"/>
    </row>
    <row r="18" spans="1:30" ht="20.100000000000001" customHeight="1" x14ac:dyDescent="0.25">
      <c r="A18" s="146"/>
      <c r="B18" s="6"/>
      <c r="C18" s="128" t="s">
        <v>46</v>
      </c>
      <c r="D18" s="128"/>
      <c r="E18" s="128"/>
      <c r="F18" s="128"/>
      <c r="G18" s="128"/>
      <c r="H18" s="128"/>
      <c r="I18" s="128"/>
      <c r="J18" s="128"/>
      <c r="K18" s="128"/>
      <c r="L18" s="128"/>
      <c r="M18" s="128"/>
      <c r="N18" s="128"/>
      <c r="O18" s="128"/>
      <c r="P18" s="128"/>
    </row>
    <row r="19" spans="1:30" ht="20.100000000000001" customHeight="1" x14ac:dyDescent="0.25">
      <c r="A19" s="146"/>
      <c r="B19" s="6"/>
      <c r="C19" s="6"/>
      <c r="D19" s="6"/>
      <c r="E19" s="6"/>
      <c r="F19" s="6"/>
      <c r="G19" s="6"/>
      <c r="H19" s="6"/>
      <c r="I19" s="6"/>
      <c r="J19" s="6"/>
      <c r="K19" s="6"/>
      <c r="L19" s="6"/>
      <c r="M19" s="6"/>
      <c r="N19" s="6"/>
      <c r="O19" s="6"/>
      <c r="P19" s="6"/>
    </row>
    <row r="20" spans="1:30" ht="20.100000000000001" customHeight="1" x14ac:dyDescent="0.25">
      <c r="A20" s="146"/>
      <c r="B20" s="75"/>
      <c r="C20" s="124" t="s">
        <v>1</v>
      </c>
      <c r="D20" s="124"/>
      <c r="E20" s="124"/>
      <c r="F20" s="124"/>
      <c r="G20" s="124"/>
      <c r="H20" s="124"/>
      <c r="I20" s="124"/>
      <c r="J20" s="124"/>
      <c r="K20" s="124"/>
      <c r="L20" s="124"/>
      <c r="M20" s="124"/>
      <c r="N20" s="124"/>
      <c r="O20" s="125"/>
      <c r="P20" s="129" t="s">
        <v>47</v>
      </c>
    </row>
    <row r="21" spans="1:30" ht="21" customHeight="1" x14ac:dyDescent="0.25">
      <c r="A21" s="146"/>
      <c r="B21" s="75"/>
      <c r="C21" s="118" t="s">
        <v>3</v>
      </c>
      <c r="D21" s="118"/>
      <c r="E21" s="119"/>
      <c r="F21" s="49" t="e">
        <f>#REF!</f>
        <v>#REF!</v>
      </c>
      <c r="G21" s="123" t="e">
        <f>#REF!</f>
        <v>#REF!</v>
      </c>
      <c r="H21" s="125"/>
      <c r="I21" s="123" t="e">
        <f>#REF!</f>
        <v>#REF!</v>
      </c>
      <c r="J21" s="124"/>
      <c r="K21" s="124"/>
      <c r="L21" s="125"/>
      <c r="M21" s="123" t="e">
        <f>#REF!</f>
        <v>#REF!</v>
      </c>
      <c r="N21" s="125"/>
      <c r="O21" s="66" t="e">
        <f>#REF!</f>
        <v>#REF!</v>
      </c>
      <c r="P21" s="130"/>
    </row>
    <row r="22" spans="1:30" ht="15" customHeight="1" x14ac:dyDescent="0.25">
      <c r="A22" s="146"/>
      <c r="B22" s="75"/>
      <c r="C22" s="120"/>
      <c r="D22" s="120"/>
      <c r="E22" s="121"/>
      <c r="F22" s="64">
        <v>1</v>
      </c>
      <c r="G22" s="123">
        <v>2</v>
      </c>
      <c r="H22" s="125"/>
      <c r="I22" s="123">
        <v>3</v>
      </c>
      <c r="J22" s="124"/>
      <c r="K22" s="124"/>
      <c r="L22" s="125"/>
      <c r="M22" s="123">
        <v>4</v>
      </c>
      <c r="N22" s="125"/>
      <c r="O22" s="74">
        <v>5</v>
      </c>
      <c r="P22" s="131"/>
    </row>
    <row r="23" spans="1:30" ht="26.25" customHeight="1" x14ac:dyDescent="0.25">
      <c r="A23" s="146"/>
      <c r="B23" s="75"/>
      <c r="C23" s="119" t="s">
        <v>8</v>
      </c>
      <c r="D23" s="50" t="e">
        <f>#REF!</f>
        <v>#REF!</v>
      </c>
      <c r="E23" s="64">
        <v>1</v>
      </c>
      <c r="F23" s="69" t="s">
        <v>48</v>
      </c>
      <c r="G23" s="134">
        <f>J11/J15</f>
        <v>0</v>
      </c>
      <c r="H23" s="134"/>
      <c r="I23" s="67"/>
      <c r="J23" s="68"/>
      <c r="K23" s="67"/>
      <c r="L23" s="67"/>
      <c r="M23" s="12"/>
      <c r="N23" s="12"/>
      <c r="O23" s="13"/>
      <c r="P23" s="18" t="e">
        <f>+'Lista Desplegable'!B7</f>
        <v>#REF!</v>
      </c>
    </row>
    <row r="24" spans="1:30" ht="19.5" customHeight="1" x14ac:dyDescent="0.25">
      <c r="A24" s="146"/>
      <c r="B24" s="75"/>
      <c r="C24" s="126"/>
      <c r="D24" s="50" t="e">
        <f>#REF!</f>
        <v>#REF!</v>
      </c>
      <c r="E24" s="64">
        <v>2</v>
      </c>
      <c r="F24" s="17"/>
      <c r="G24" s="115"/>
      <c r="H24" s="115"/>
      <c r="I24" s="20"/>
      <c r="J24" s="21" t="s">
        <v>49</v>
      </c>
      <c r="K24" s="22">
        <f>J12/J15</f>
        <v>0.33333333333333331</v>
      </c>
      <c r="L24" s="22"/>
      <c r="M24" s="65"/>
      <c r="N24" s="65"/>
      <c r="O24" s="14"/>
      <c r="P24" s="18" t="e">
        <f>+'Lista Desplegable'!B8</f>
        <v>#REF!</v>
      </c>
    </row>
    <row r="25" spans="1:30" ht="15" customHeight="1" x14ac:dyDescent="0.25">
      <c r="A25" s="146"/>
      <c r="B25" s="75"/>
      <c r="C25" s="126"/>
      <c r="D25" s="50" t="e">
        <f>#REF!</f>
        <v>#REF!</v>
      </c>
      <c r="E25" s="64">
        <v>3</v>
      </c>
      <c r="F25" s="51"/>
      <c r="G25" s="115"/>
      <c r="H25" s="115"/>
      <c r="I25" s="23"/>
      <c r="J25" s="24"/>
      <c r="K25" s="122" t="s">
        <v>50</v>
      </c>
      <c r="L25" s="122"/>
      <c r="M25" s="25">
        <f>J13/(J15/100)/100</f>
        <v>0.53333333333333333</v>
      </c>
      <c r="N25" s="25"/>
      <c r="O25" s="15"/>
      <c r="P25" s="18" t="e">
        <f>+'Lista Desplegable'!B9</f>
        <v>#REF!</v>
      </c>
    </row>
    <row r="26" spans="1:30" ht="15" customHeight="1" x14ac:dyDescent="0.25">
      <c r="A26" s="146"/>
      <c r="B26" s="75"/>
      <c r="C26" s="126"/>
      <c r="D26" s="50" t="e">
        <f>#REF!</f>
        <v>#REF!</v>
      </c>
      <c r="E26" s="64">
        <v>4</v>
      </c>
      <c r="F26" s="51"/>
      <c r="G26" s="116"/>
      <c r="H26" s="116"/>
      <c r="I26" s="65"/>
      <c r="J26" s="65"/>
      <c r="K26" s="65"/>
      <c r="L26" s="65"/>
      <c r="M26" s="11"/>
      <c r="N26" s="11"/>
      <c r="O26" s="15"/>
      <c r="P26" s="183" t="e">
        <f>+'Lista Desplegable'!B10</f>
        <v>#REF!</v>
      </c>
    </row>
    <row r="27" spans="1:30" ht="15" customHeight="1" x14ac:dyDescent="0.25">
      <c r="A27" s="146"/>
      <c r="B27" s="75"/>
      <c r="C27" s="121"/>
      <c r="D27" s="50" t="e">
        <f>#REF!</f>
        <v>#REF!</v>
      </c>
      <c r="E27" s="64">
        <v>5</v>
      </c>
      <c r="F27" s="52"/>
      <c r="G27" s="117"/>
      <c r="H27" s="117"/>
      <c r="I27" s="16"/>
      <c r="J27" s="16"/>
      <c r="K27" s="16"/>
      <c r="L27" s="16"/>
      <c r="M27" s="26"/>
      <c r="N27" s="54" t="s">
        <v>51</v>
      </c>
      <c r="O27" s="27">
        <f>J14/(J15/100)/100</f>
        <v>0.13333333333333333</v>
      </c>
      <c r="P27" s="184"/>
    </row>
    <row r="28" spans="1:30" ht="15" customHeight="1" x14ac:dyDescent="0.25">
      <c r="A28" s="146"/>
      <c r="B28" s="75"/>
      <c r="C28" s="144" t="s">
        <v>45</v>
      </c>
      <c r="D28" s="144"/>
      <c r="E28" s="144"/>
      <c r="F28" s="144"/>
      <c r="G28" s="144"/>
      <c r="H28" s="144"/>
      <c r="I28" s="144"/>
      <c r="J28" s="144"/>
      <c r="K28" s="144"/>
      <c r="L28" s="144"/>
      <c r="M28" s="144"/>
      <c r="N28" s="144"/>
      <c r="O28" s="145"/>
      <c r="P28" s="10" t="e">
        <f>SUM(P23:P27)</f>
        <v>#REF!</v>
      </c>
    </row>
    <row r="29" spans="1:30" ht="15.75" thickBot="1" x14ac:dyDescent="0.3">
      <c r="A29" s="87"/>
      <c r="B29" s="87"/>
      <c r="C29" s="87"/>
      <c r="D29" s="87"/>
      <c r="E29" s="87"/>
      <c r="F29" s="87"/>
      <c r="G29" s="87"/>
      <c r="H29" s="87"/>
      <c r="I29" s="87"/>
      <c r="J29" s="87"/>
      <c r="K29" s="87"/>
      <c r="L29" s="87"/>
      <c r="M29" s="87"/>
      <c r="N29" s="87"/>
      <c r="O29" s="87"/>
      <c r="P29" s="87"/>
    </row>
    <row r="30" spans="1:30" ht="15.75" thickBot="1" x14ac:dyDescent="0.3">
      <c r="A30" s="6"/>
      <c r="B30" s="6"/>
      <c r="C30" s="6"/>
      <c r="D30" s="6"/>
      <c r="E30" s="6"/>
      <c r="F30" s="6"/>
      <c r="G30" s="6"/>
      <c r="H30" s="6"/>
      <c r="I30" s="6"/>
      <c r="J30" s="6"/>
      <c r="K30" s="6"/>
      <c r="L30" s="6"/>
      <c r="M30" s="6"/>
      <c r="N30" s="6"/>
      <c r="O30" s="6"/>
      <c r="P30" s="6"/>
    </row>
    <row r="31" spans="1:30" ht="33" customHeight="1" x14ac:dyDescent="0.25">
      <c r="A31" s="147" t="s">
        <v>52</v>
      </c>
      <c r="B31" s="6"/>
      <c r="C31" s="148" t="s">
        <v>37</v>
      </c>
      <c r="D31" s="148"/>
      <c r="E31" s="148"/>
      <c r="F31" s="148"/>
      <c r="G31" s="148"/>
      <c r="H31" s="148"/>
      <c r="I31" s="148"/>
      <c r="J31" s="148"/>
      <c r="K31" s="6"/>
      <c r="L31" s="6"/>
      <c r="M31" s="6"/>
      <c r="N31" s="6"/>
      <c r="O31" s="6"/>
      <c r="P31" s="6"/>
      <c r="Z31" s="6"/>
      <c r="AA31" s="6"/>
      <c r="AB31" s="6"/>
      <c r="AC31" s="6"/>
      <c r="AD31" s="6"/>
    </row>
    <row r="32" spans="1:30" ht="171" customHeight="1" x14ac:dyDescent="0.25">
      <c r="A32" s="146"/>
      <c r="B32" s="6"/>
      <c r="C32" s="140"/>
      <c r="D32" s="140"/>
      <c r="E32" s="140"/>
      <c r="F32" s="140"/>
      <c r="G32" s="140"/>
      <c r="H32" s="140"/>
      <c r="I32" s="140"/>
      <c r="J32" s="140"/>
      <c r="K32" s="6"/>
      <c r="L32" s="6"/>
      <c r="M32" s="6"/>
      <c r="N32" s="6"/>
      <c r="O32" s="6"/>
      <c r="P32" s="6"/>
    </row>
    <row r="33" spans="1:16" ht="36" customHeight="1" x14ac:dyDescent="0.25">
      <c r="A33" s="146"/>
      <c r="B33" s="6"/>
      <c r="C33" s="123" t="s">
        <v>38</v>
      </c>
      <c r="D33" s="124"/>
      <c r="E33" s="124"/>
      <c r="F33" s="124"/>
      <c r="G33" s="125"/>
      <c r="H33" s="123" t="s">
        <v>39</v>
      </c>
      <c r="I33" s="125"/>
      <c r="J33" s="66" t="s">
        <v>40</v>
      </c>
      <c r="K33" s="6"/>
      <c r="L33" s="6"/>
      <c r="M33" s="6"/>
      <c r="N33" s="6"/>
      <c r="O33" s="6"/>
      <c r="P33" s="6"/>
    </row>
    <row r="34" spans="1:16" ht="15" customHeight="1" x14ac:dyDescent="0.25">
      <c r="A34" s="146"/>
      <c r="B34" s="6"/>
      <c r="C34" s="149" t="s">
        <v>17</v>
      </c>
      <c r="D34" s="150"/>
      <c r="E34" s="151" t="s">
        <v>41</v>
      </c>
      <c r="F34" s="152"/>
      <c r="G34" s="153"/>
      <c r="H34" s="154" t="s">
        <v>18</v>
      </c>
      <c r="I34" s="155"/>
      <c r="J34" s="9" t="e">
        <f>COUNTIF('Matriz de Riesgos de gestión'!#REF!,' Gráficas'!C34)</f>
        <v>#REF!</v>
      </c>
      <c r="K34" s="6"/>
      <c r="L34" s="6"/>
      <c r="M34" s="6"/>
      <c r="N34" s="6"/>
      <c r="O34" s="6"/>
      <c r="P34" s="6"/>
    </row>
    <row r="35" spans="1:16" ht="15" customHeight="1" x14ac:dyDescent="0.25">
      <c r="A35" s="146"/>
      <c r="B35" s="6"/>
      <c r="C35" s="156" t="s">
        <v>20</v>
      </c>
      <c r="D35" s="157"/>
      <c r="E35" s="158" t="s">
        <v>42</v>
      </c>
      <c r="F35" s="159"/>
      <c r="G35" s="160"/>
      <c r="H35" s="154">
        <v>5</v>
      </c>
      <c r="I35" s="155"/>
      <c r="J35" s="9" t="e">
        <f>COUNTIF('Matriz de Riesgos de gestión'!#REF!,' Gráficas'!C35)</f>
        <v>#REF!</v>
      </c>
      <c r="K35" s="6"/>
      <c r="L35" s="6"/>
      <c r="M35" s="6"/>
      <c r="N35" s="6"/>
      <c r="O35" s="6"/>
      <c r="P35" s="6"/>
    </row>
    <row r="36" spans="1:16" ht="15" customHeight="1" x14ac:dyDescent="0.25">
      <c r="A36" s="146"/>
      <c r="B36" s="6"/>
      <c r="C36" s="161" t="s">
        <v>22</v>
      </c>
      <c r="D36" s="162"/>
      <c r="E36" s="163" t="s">
        <v>43</v>
      </c>
      <c r="F36" s="164"/>
      <c r="G36" s="165"/>
      <c r="H36" s="154" t="s">
        <v>23</v>
      </c>
      <c r="I36" s="155"/>
      <c r="J36" s="9" t="e">
        <f>COUNTIF('Matriz de Riesgos de gestión'!#REF!,' Gráficas'!C36)</f>
        <v>#REF!</v>
      </c>
      <c r="K36" s="6"/>
      <c r="L36" s="6"/>
      <c r="M36" s="6"/>
      <c r="N36" s="6"/>
      <c r="O36" s="6"/>
      <c r="P36" s="6"/>
    </row>
    <row r="37" spans="1:16" ht="15" customHeight="1" x14ac:dyDescent="0.25">
      <c r="A37" s="146"/>
      <c r="B37" s="6"/>
      <c r="C37" s="174" t="s">
        <v>25</v>
      </c>
      <c r="D37" s="175"/>
      <c r="E37" s="176" t="s">
        <v>44</v>
      </c>
      <c r="F37" s="177"/>
      <c r="G37" s="178"/>
      <c r="H37" s="154" t="s">
        <v>26</v>
      </c>
      <c r="I37" s="155"/>
      <c r="J37" s="9" t="e">
        <f>COUNTIF('Matriz de Riesgos de gestión'!#REF!,' Gráficas'!C37)</f>
        <v>#REF!</v>
      </c>
      <c r="K37" s="6"/>
      <c r="L37" s="6"/>
      <c r="M37" s="6"/>
      <c r="N37" s="6"/>
      <c r="O37" s="6"/>
      <c r="P37" s="6"/>
    </row>
    <row r="38" spans="1:16" ht="15" customHeight="1" x14ac:dyDescent="0.25">
      <c r="A38" s="146"/>
      <c r="B38" s="86"/>
      <c r="C38" s="141" t="s">
        <v>45</v>
      </c>
      <c r="D38" s="142"/>
      <c r="E38" s="142"/>
      <c r="F38" s="142"/>
      <c r="G38" s="142"/>
      <c r="H38" s="142"/>
      <c r="I38" s="143"/>
      <c r="J38" s="10" t="e">
        <f>SUM(J34:J37)</f>
        <v>#REF!</v>
      </c>
      <c r="K38" s="6"/>
      <c r="L38" s="6"/>
      <c r="M38" s="6"/>
      <c r="N38" s="6"/>
      <c r="O38" s="6"/>
      <c r="P38" s="6"/>
    </row>
    <row r="39" spans="1:16" ht="15" customHeight="1" x14ac:dyDescent="0.25">
      <c r="A39" s="146"/>
      <c r="B39" s="6"/>
      <c r="C39" s="6"/>
      <c r="D39" s="6"/>
      <c r="E39" s="6"/>
      <c r="F39" s="6"/>
      <c r="G39" s="6"/>
      <c r="H39" s="6"/>
      <c r="I39" s="6"/>
      <c r="J39" s="6"/>
      <c r="K39" s="6"/>
      <c r="L39" s="6"/>
      <c r="M39" s="6"/>
      <c r="N39" s="6"/>
      <c r="O39" s="6"/>
      <c r="P39" s="6"/>
    </row>
    <row r="40" spans="1:16" ht="20.100000000000001" customHeight="1" x14ac:dyDescent="0.25">
      <c r="A40" s="146"/>
      <c r="B40" s="6"/>
      <c r="C40" s="6"/>
      <c r="D40" s="6"/>
      <c r="E40" s="6"/>
      <c r="F40" s="6"/>
      <c r="G40" s="6"/>
      <c r="H40" s="6"/>
      <c r="I40" s="6"/>
      <c r="J40" s="6"/>
      <c r="K40" s="6"/>
      <c r="L40" s="6"/>
      <c r="M40" s="6"/>
      <c r="N40" s="6"/>
      <c r="O40" s="6"/>
      <c r="P40" s="6"/>
    </row>
    <row r="41" spans="1:16" ht="20.100000000000001" customHeight="1" x14ac:dyDescent="0.25">
      <c r="A41" s="146"/>
      <c r="B41" s="6"/>
      <c r="C41" s="128" t="s">
        <v>46</v>
      </c>
      <c r="D41" s="128"/>
      <c r="E41" s="128"/>
      <c r="F41" s="128"/>
      <c r="G41" s="128"/>
      <c r="H41" s="128"/>
      <c r="I41" s="128"/>
      <c r="J41" s="128"/>
      <c r="K41" s="128"/>
      <c r="L41" s="128"/>
      <c r="M41" s="128"/>
      <c r="N41" s="128"/>
      <c r="O41" s="128"/>
      <c r="P41" s="128"/>
    </row>
    <row r="42" spans="1:16" ht="20.100000000000001" customHeight="1" x14ac:dyDescent="0.25">
      <c r="A42" s="146"/>
      <c r="B42" s="6"/>
      <c r="C42" s="6"/>
      <c r="D42" s="6"/>
      <c r="E42" s="6"/>
      <c r="F42" s="6"/>
      <c r="G42" s="6"/>
      <c r="H42" s="6"/>
      <c r="I42" s="6"/>
      <c r="J42" s="6"/>
      <c r="K42" s="6"/>
      <c r="L42" s="6"/>
      <c r="M42" s="6"/>
      <c r="N42" s="6"/>
      <c r="O42" s="6"/>
      <c r="P42" s="6"/>
    </row>
    <row r="43" spans="1:16" ht="20.100000000000001" customHeight="1" x14ac:dyDescent="0.25">
      <c r="A43" s="146"/>
      <c r="B43" s="75"/>
      <c r="C43" s="123" t="s">
        <v>1</v>
      </c>
      <c r="D43" s="124"/>
      <c r="E43" s="124"/>
      <c r="F43" s="124"/>
      <c r="G43" s="124"/>
      <c r="H43" s="124"/>
      <c r="I43" s="124"/>
      <c r="J43" s="124"/>
      <c r="K43" s="124"/>
      <c r="L43" s="124"/>
      <c r="M43" s="124"/>
      <c r="N43" s="124"/>
      <c r="O43" s="125"/>
      <c r="P43" s="129" t="s">
        <v>47</v>
      </c>
    </row>
    <row r="44" spans="1:16" ht="21" customHeight="1" x14ac:dyDescent="0.25">
      <c r="A44" s="146"/>
      <c r="B44" s="6"/>
      <c r="C44" s="188" t="s">
        <v>3</v>
      </c>
      <c r="D44" s="118"/>
      <c r="E44" s="119"/>
      <c r="F44" s="49" t="e">
        <f>#REF!</f>
        <v>#REF!</v>
      </c>
      <c r="G44" s="123" t="e">
        <f>#REF!</f>
        <v>#REF!</v>
      </c>
      <c r="H44" s="125"/>
      <c r="I44" s="123" t="e">
        <f>#REF!</f>
        <v>#REF!</v>
      </c>
      <c r="J44" s="124"/>
      <c r="K44" s="124"/>
      <c r="L44" s="125"/>
      <c r="M44" s="123" t="e">
        <f>#REF!</f>
        <v>#REF!</v>
      </c>
      <c r="N44" s="125"/>
      <c r="O44" s="66" t="e">
        <f>#REF!</f>
        <v>#REF!</v>
      </c>
      <c r="P44" s="130"/>
    </row>
    <row r="45" spans="1:16" ht="15" customHeight="1" x14ac:dyDescent="0.25">
      <c r="A45" s="146"/>
      <c r="B45" s="6"/>
      <c r="C45" s="189"/>
      <c r="D45" s="120"/>
      <c r="E45" s="121"/>
      <c r="F45" s="64">
        <v>1</v>
      </c>
      <c r="G45" s="123">
        <v>2</v>
      </c>
      <c r="H45" s="125"/>
      <c r="I45" s="123">
        <v>3</v>
      </c>
      <c r="J45" s="124"/>
      <c r="K45" s="124"/>
      <c r="L45" s="125"/>
      <c r="M45" s="123">
        <v>4</v>
      </c>
      <c r="N45" s="125"/>
      <c r="O45" s="74">
        <v>5</v>
      </c>
      <c r="P45" s="131"/>
    </row>
    <row r="46" spans="1:16" ht="26.25" customHeight="1" x14ac:dyDescent="0.25">
      <c r="A46" s="146"/>
      <c r="B46" s="6"/>
      <c r="C46" s="181" t="s">
        <v>8</v>
      </c>
      <c r="D46" s="50" t="e">
        <f>#REF!</f>
        <v>#REF!</v>
      </c>
      <c r="E46" s="64">
        <v>1</v>
      </c>
      <c r="F46" s="19"/>
      <c r="G46" s="186" t="s">
        <v>53</v>
      </c>
      <c r="H46" s="186"/>
      <c r="I46" s="46" t="e">
        <f>J34/J38</f>
        <v>#REF!</v>
      </c>
      <c r="J46" s="53"/>
      <c r="K46" s="46"/>
      <c r="L46" s="46"/>
      <c r="M46" s="12"/>
      <c r="N46" s="12"/>
      <c r="O46" s="13"/>
      <c r="P46" s="18" t="e">
        <f>+'Lista Desplegable'!M41</f>
        <v>#REF!</v>
      </c>
    </row>
    <row r="47" spans="1:16" ht="38.25" customHeight="1" x14ac:dyDescent="0.25">
      <c r="A47" s="146"/>
      <c r="B47" s="6"/>
      <c r="C47" s="182"/>
      <c r="D47" s="50" t="e">
        <f>#REF!</f>
        <v>#REF!</v>
      </c>
      <c r="E47" s="64">
        <v>2</v>
      </c>
      <c r="F47" s="17"/>
      <c r="G47" s="187"/>
      <c r="H47" s="187"/>
      <c r="I47" s="20"/>
      <c r="J47" s="21" t="s">
        <v>54</v>
      </c>
      <c r="K47" s="22" t="e">
        <f>J35/J38</f>
        <v>#REF!</v>
      </c>
      <c r="L47" s="22"/>
      <c r="M47" s="65"/>
      <c r="N47" s="65"/>
      <c r="O47" s="14"/>
      <c r="P47" s="18" t="e">
        <f>+'Lista Desplegable'!M42</f>
        <v>#REF!</v>
      </c>
    </row>
    <row r="48" spans="1:16" ht="15" customHeight="1" x14ac:dyDescent="0.25">
      <c r="A48" s="146"/>
      <c r="B48" s="6"/>
      <c r="C48" s="182"/>
      <c r="D48" s="50" t="e">
        <f>#REF!</f>
        <v>#REF!</v>
      </c>
      <c r="E48" s="64">
        <v>3</v>
      </c>
      <c r="F48" s="17"/>
      <c r="G48" s="115"/>
      <c r="H48" s="115"/>
      <c r="I48" s="23"/>
      <c r="J48" s="24"/>
      <c r="K48" s="122" t="s">
        <v>55</v>
      </c>
      <c r="L48" s="122"/>
      <c r="M48" s="25" t="e">
        <f>J36/J38</f>
        <v>#REF!</v>
      </c>
      <c r="N48" s="25"/>
      <c r="O48" s="15"/>
      <c r="P48" s="18" t="e">
        <f>+'Lista Desplegable'!M43</f>
        <v>#REF!</v>
      </c>
    </row>
    <row r="49" spans="1:30" ht="15" customHeight="1" x14ac:dyDescent="0.25">
      <c r="A49" s="146"/>
      <c r="B49" s="6"/>
      <c r="C49" s="182"/>
      <c r="D49" s="50" t="e">
        <f>#REF!</f>
        <v>#REF!</v>
      </c>
      <c r="E49" s="64">
        <v>4</v>
      </c>
      <c r="F49" s="51"/>
      <c r="G49" s="116"/>
      <c r="H49" s="116"/>
      <c r="I49" s="65"/>
      <c r="J49" s="65"/>
      <c r="K49" s="65"/>
      <c r="L49" s="65"/>
      <c r="M49" s="11"/>
      <c r="N49" s="11"/>
      <c r="O49" s="15"/>
      <c r="P49" s="183" t="e">
        <f>+'Lista Desplegable'!M44</f>
        <v>#REF!</v>
      </c>
    </row>
    <row r="50" spans="1:30" ht="25.5" x14ac:dyDescent="0.25">
      <c r="A50" s="146"/>
      <c r="B50" s="6"/>
      <c r="C50" s="185"/>
      <c r="D50" s="50" t="e">
        <f>#REF!</f>
        <v>#REF!</v>
      </c>
      <c r="E50" s="64">
        <v>5</v>
      </c>
      <c r="F50" s="52"/>
      <c r="G50" s="117"/>
      <c r="H50" s="117"/>
      <c r="I50" s="16"/>
      <c r="J50" s="16"/>
      <c r="K50" s="16"/>
      <c r="L50" s="16"/>
      <c r="M50" s="26"/>
      <c r="N50" s="54" t="s">
        <v>56</v>
      </c>
      <c r="O50" s="27" t="e">
        <f>J37/J38</f>
        <v>#REF!</v>
      </c>
      <c r="P50" s="184"/>
    </row>
    <row r="51" spans="1:30" ht="15" customHeight="1" x14ac:dyDescent="0.25">
      <c r="A51" s="146"/>
      <c r="B51" s="6"/>
      <c r="C51" s="180" t="s">
        <v>45</v>
      </c>
      <c r="D51" s="144"/>
      <c r="E51" s="144"/>
      <c r="F51" s="144"/>
      <c r="G51" s="144"/>
      <c r="H51" s="144"/>
      <c r="I51" s="144"/>
      <c r="J51" s="144"/>
      <c r="K51" s="144"/>
      <c r="L51" s="144"/>
      <c r="M51" s="144"/>
      <c r="N51" s="144"/>
      <c r="O51" s="145"/>
      <c r="P51" s="10" t="e">
        <f>SUM(P46:P50)</f>
        <v>#REF!</v>
      </c>
    </row>
    <row r="52" spans="1:30" ht="15.75" thickBot="1" x14ac:dyDescent="0.3">
      <c r="A52" s="87"/>
      <c r="B52" s="87"/>
      <c r="C52" s="87"/>
      <c r="D52" s="87"/>
      <c r="E52" s="87"/>
      <c r="F52" s="87"/>
      <c r="G52" s="87"/>
      <c r="H52" s="87"/>
      <c r="I52" s="87"/>
      <c r="J52" s="87"/>
      <c r="K52" s="87"/>
      <c r="L52" s="87"/>
      <c r="M52" s="87"/>
      <c r="N52" s="87"/>
      <c r="O52" s="87"/>
      <c r="P52" s="87"/>
    </row>
    <row r="53" spans="1:30" ht="15.75" thickBot="1" x14ac:dyDescent="0.3">
      <c r="A53" s="6"/>
      <c r="B53" s="6"/>
      <c r="C53" s="6"/>
      <c r="D53" s="6"/>
      <c r="E53" s="6"/>
      <c r="F53" s="6"/>
      <c r="G53" s="6"/>
      <c r="H53" s="6"/>
      <c r="I53" s="6"/>
      <c r="J53" s="6"/>
      <c r="K53" s="6"/>
      <c r="L53" s="6"/>
      <c r="M53" s="6"/>
      <c r="N53" s="6"/>
      <c r="O53" s="6"/>
      <c r="P53" s="6"/>
    </row>
    <row r="54" spans="1:30" ht="33" customHeight="1" x14ac:dyDescent="0.25">
      <c r="A54" s="172" t="s">
        <v>57</v>
      </c>
      <c r="B54" s="6"/>
      <c r="C54" s="148" t="s">
        <v>37</v>
      </c>
      <c r="D54" s="148"/>
      <c r="E54" s="148"/>
      <c r="F54" s="148"/>
      <c r="G54" s="148"/>
      <c r="H54" s="148"/>
      <c r="I54" s="148"/>
      <c r="J54" s="148"/>
      <c r="K54" s="6"/>
      <c r="L54" s="6"/>
      <c r="M54" s="6"/>
      <c r="N54" s="6"/>
      <c r="O54" s="6"/>
      <c r="P54" s="6"/>
      <c r="Z54" s="6"/>
      <c r="AA54" s="6"/>
      <c r="AB54" s="6"/>
      <c r="AC54" s="6"/>
      <c r="AD54" s="6"/>
    </row>
    <row r="55" spans="1:30" ht="172.5" customHeight="1" x14ac:dyDescent="0.25">
      <c r="A55" s="173"/>
      <c r="B55" s="6"/>
      <c r="C55" s="140"/>
      <c r="D55" s="140"/>
      <c r="E55" s="140"/>
      <c r="F55" s="140"/>
      <c r="G55" s="140"/>
      <c r="H55" s="140"/>
      <c r="I55" s="140"/>
      <c r="J55" s="140"/>
      <c r="K55" s="6"/>
      <c r="L55" s="6"/>
      <c r="M55" s="6"/>
      <c r="N55" s="6"/>
      <c r="O55" s="6"/>
      <c r="P55" s="6"/>
    </row>
    <row r="56" spans="1:30" ht="36" customHeight="1" x14ac:dyDescent="0.25">
      <c r="A56" s="173"/>
      <c r="B56" s="6"/>
      <c r="C56" s="123" t="s">
        <v>38</v>
      </c>
      <c r="D56" s="124"/>
      <c r="E56" s="124"/>
      <c r="F56" s="124"/>
      <c r="G56" s="125"/>
      <c r="H56" s="123" t="s">
        <v>39</v>
      </c>
      <c r="I56" s="125"/>
      <c r="J56" s="66" t="s">
        <v>40</v>
      </c>
      <c r="K56" s="6"/>
      <c r="L56" s="6"/>
      <c r="M56" s="6"/>
      <c r="N56" s="6"/>
      <c r="O56" s="6"/>
      <c r="P56" s="6"/>
    </row>
    <row r="57" spans="1:30" ht="15" customHeight="1" x14ac:dyDescent="0.25">
      <c r="A57" s="173"/>
      <c r="B57" s="6"/>
      <c r="C57" s="149" t="s">
        <v>17</v>
      </c>
      <c r="D57" s="150"/>
      <c r="E57" s="151" t="s">
        <v>41</v>
      </c>
      <c r="F57" s="152"/>
      <c r="G57" s="153"/>
      <c r="H57" s="154">
        <v>1.2</v>
      </c>
      <c r="I57" s="155"/>
      <c r="J57" s="9" t="e">
        <f>COUNTIF('Matriz de Riesgos de gestión'!#REF!,' Gráficas'!C57)</f>
        <v>#REF!</v>
      </c>
      <c r="K57" s="6"/>
      <c r="L57" s="6"/>
      <c r="M57" s="6"/>
      <c r="N57" s="6"/>
      <c r="O57" s="6"/>
      <c r="P57" s="6"/>
    </row>
    <row r="58" spans="1:30" ht="15" customHeight="1" x14ac:dyDescent="0.25">
      <c r="A58" s="173"/>
      <c r="B58" s="6"/>
      <c r="C58" s="156" t="s">
        <v>20</v>
      </c>
      <c r="D58" s="157"/>
      <c r="E58" s="158" t="s">
        <v>42</v>
      </c>
      <c r="F58" s="159"/>
      <c r="G58" s="160"/>
      <c r="H58" s="154">
        <v>3.4</v>
      </c>
      <c r="I58" s="155"/>
      <c r="J58" s="9" t="e">
        <f>COUNTIF('Matriz de Riesgos de gestión'!#REF!,' Gráficas'!C58)</f>
        <v>#REF!</v>
      </c>
      <c r="K58" s="6"/>
      <c r="L58" s="6"/>
      <c r="M58" s="6"/>
      <c r="N58" s="6"/>
      <c r="O58" s="6"/>
      <c r="P58" s="6"/>
    </row>
    <row r="59" spans="1:30" ht="15" customHeight="1" x14ac:dyDescent="0.25">
      <c r="A59" s="173"/>
      <c r="B59" s="6"/>
      <c r="C59" s="161" t="s">
        <v>22</v>
      </c>
      <c r="D59" s="162"/>
      <c r="E59" s="163" t="s">
        <v>43</v>
      </c>
      <c r="F59" s="164"/>
      <c r="G59" s="165"/>
      <c r="H59" s="154">
        <v>6.9</v>
      </c>
      <c r="I59" s="155"/>
      <c r="J59" s="9" t="e">
        <f>COUNTIF('Matriz de Riesgos de gestión'!#REF!,' Gráficas'!C59)</f>
        <v>#REF!</v>
      </c>
      <c r="K59" s="6"/>
      <c r="L59" s="6"/>
      <c r="M59" s="6"/>
      <c r="N59" s="6"/>
      <c r="O59" s="6"/>
      <c r="P59" s="6"/>
    </row>
    <row r="60" spans="1:30" ht="15" customHeight="1" x14ac:dyDescent="0.25">
      <c r="A60" s="173"/>
      <c r="B60" s="6"/>
      <c r="C60" s="174" t="s">
        <v>25</v>
      </c>
      <c r="D60" s="175"/>
      <c r="E60" s="176" t="s">
        <v>44</v>
      </c>
      <c r="F60" s="177"/>
      <c r="G60" s="178"/>
      <c r="H60" s="154">
        <v>12.16</v>
      </c>
      <c r="I60" s="155"/>
      <c r="J60" s="9" t="e">
        <f>COUNTIF('Matriz de Riesgos de gestión'!#REF!,' Gráficas'!C60)</f>
        <v>#REF!</v>
      </c>
      <c r="K60" s="6"/>
      <c r="L60" s="6"/>
      <c r="M60" s="6"/>
      <c r="N60" s="6"/>
      <c r="O60" s="6"/>
      <c r="P60" s="6"/>
    </row>
    <row r="61" spans="1:30" ht="15" customHeight="1" x14ac:dyDescent="0.25">
      <c r="A61" s="173"/>
      <c r="B61"/>
      <c r="C61" s="141" t="s">
        <v>45</v>
      </c>
      <c r="D61" s="142"/>
      <c r="E61" s="142"/>
      <c r="F61" s="142"/>
      <c r="G61" s="142"/>
      <c r="H61" s="142"/>
      <c r="I61" s="143"/>
      <c r="J61" s="10" t="e">
        <f>SUM(J57:J60)</f>
        <v>#REF!</v>
      </c>
      <c r="K61" s="6"/>
      <c r="L61" s="6"/>
      <c r="M61" s="6"/>
      <c r="N61" s="6"/>
      <c r="O61" s="6"/>
      <c r="P61" s="6"/>
    </row>
    <row r="62" spans="1:30" ht="15" customHeight="1" x14ac:dyDescent="0.25">
      <c r="A62" s="173"/>
      <c r="B62" s="6"/>
      <c r="C62" s="6"/>
      <c r="D62" s="6"/>
      <c r="E62" s="6"/>
      <c r="F62" s="6"/>
      <c r="G62" s="6"/>
      <c r="H62" s="6"/>
      <c r="I62" s="6"/>
      <c r="J62" s="6"/>
      <c r="K62" s="6"/>
      <c r="L62" s="6"/>
      <c r="M62" s="6"/>
      <c r="N62" s="6"/>
      <c r="O62" s="6"/>
      <c r="P62" s="6"/>
    </row>
    <row r="63" spans="1:30" ht="20.100000000000001" customHeight="1" x14ac:dyDescent="0.25">
      <c r="A63" s="173"/>
      <c r="B63" s="6"/>
      <c r="C63" s="6"/>
      <c r="D63" s="6"/>
      <c r="E63" s="6"/>
      <c r="F63" s="6"/>
      <c r="G63" s="6"/>
      <c r="H63" s="6"/>
      <c r="I63" s="6"/>
      <c r="J63" s="6"/>
      <c r="K63" s="6"/>
      <c r="L63" s="6"/>
      <c r="M63" s="6"/>
      <c r="N63" s="6"/>
      <c r="O63" s="6"/>
      <c r="P63" s="6"/>
    </row>
    <row r="64" spans="1:30" ht="20.100000000000001" customHeight="1" x14ac:dyDescent="0.25">
      <c r="A64" s="173"/>
      <c r="B64" s="6"/>
      <c r="C64" s="128" t="s">
        <v>46</v>
      </c>
      <c r="D64" s="128"/>
      <c r="E64" s="128"/>
      <c r="F64" s="128"/>
      <c r="G64" s="128"/>
      <c r="H64" s="128"/>
      <c r="I64" s="128"/>
      <c r="J64" s="128"/>
      <c r="K64" s="128"/>
      <c r="L64" s="128"/>
      <c r="M64" s="128"/>
      <c r="N64" s="128"/>
      <c r="O64" s="128"/>
      <c r="P64" s="6"/>
    </row>
    <row r="65" spans="1:30" ht="20.100000000000001" customHeight="1" x14ac:dyDescent="0.25">
      <c r="A65" s="173"/>
      <c r="B65" s="6"/>
      <c r="C65" s="6"/>
      <c r="D65" s="6"/>
      <c r="E65" s="6"/>
      <c r="F65" s="6"/>
      <c r="G65" s="6"/>
      <c r="H65" s="6"/>
      <c r="I65" s="6"/>
      <c r="J65" s="6"/>
      <c r="K65" s="6"/>
      <c r="L65" s="6"/>
      <c r="M65" s="6"/>
      <c r="N65" s="6"/>
      <c r="O65" s="6"/>
      <c r="P65" s="6"/>
    </row>
    <row r="66" spans="1:30" ht="20.100000000000001" customHeight="1" x14ac:dyDescent="0.25">
      <c r="A66" s="173"/>
      <c r="B66" s="6"/>
      <c r="C66" s="123" t="s">
        <v>1</v>
      </c>
      <c r="D66" s="124"/>
      <c r="E66" s="124"/>
      <c r="F66" s="124"/>
      <c r="G66" s="124"/>
      <c r="H66" s="124"/>
      <c r="I66" s="124"/>
      <c r="J66" s="124"/>
      <c r="K66" s="124"/>
      <c r="L66" s="124"/>
      <c r="M66" s="124"/>
      <c r="N66" s="125"/>
      <c r="O66" s="129" t="s">
        <v>47</v>
      </c>
      <c r="P66" s="6"/>
    </row>
    <row r="67" spans="1:30" ht="21" customHeight="1" x14ac:dyDescent="0.25">
      <c r="A67" s="173"/>
      <c r="B67" s="6"/>
      <c r="C67" s="188" t="s">
        <v>3</v>
      </c>
      <c r="D67" s="118"/>
      <c r="E67" s="119"/>
      <c r="F67" s="49" t="e">
        <f>#REF!</f>
        <v>#REF!</v>
      </c>
      <c r="G67" s="123" t="e">
        <f>#REF!</f>
        <v>#REF!</v>
      </c>
      <c r="H67" s="125"/>
      <c r="I67" s="123" t="e">
        <f>#REF!</f>
        <v>#REF!</v>
      </c>
      <c r="J67" s="124"/>
      <c r="K67" s="124"/>
      <c r="L67" s="125"/>
      <c r="M67" s="123" t="e">
        <f>#REF!</f>
        <v>#REF!</v>
      </c>
      <c r="N67" s="125"/>
      <c r="O67" s="130"/>
      <c r="P67" s="6"/>
    </row>
    <row r="68" spans="1:30" ht="15" customHeight="1" x14ac:dyDescent="0.25">
      <c r="A68" s="173"/>
      <c r="B68" s="6"/>
      <c r="C68" s="189"/>
      <c r="D68" s="120"/>
      <c r="E68" s="121"/>
      <c r="F68" s="64">
        <v>1</v>
      </c>
      <c r="G68" s="123">
        <v>2</v>
      </c>
      <c r="H68" s="125"/>
      <c r="I68" s="123">
        <v>3</v>
      </c>
      <c r="J68" s="124"/>
      <c r="K68" s="124"/>
      <c r="L68" s="125"/>
      <c r="M68" s="123">
        <v>4</v>
      </c>
      <c r="N68" s="125"/>
      <c r="O68" s="131"/>
      <c r="P68" s="6"/>
    </row>
    <row r="69" spans="1:30" ht="26.25" customHeight="1" x14ac:dyDescent="0.25">
      <c r="A69" s="173"/>
      <c r="B69" s="6"/>
      <c r="C69" s="181" t="s">
        <v>8</v>
      </c>
      <c r="D69" s="50" t="e">
        <f>#REF!</f>
        <v>#REF!</v>
      </c>
      <c r="E69" s="64">
        <v>1</v>
      </c>
      <c r="F69" s="69" t="s">
        <v>58</v>
      </c>
      <c r="G69" s="134" t="e">
        <f>J57/J61</f>
        <v>#REF!</v>
      </c>
      <c r="H69" s="134"/>
      <c r="I69" s="67"/>
      <c r="J69" s="73" t="s">
        <v>59</v>
      </c>
      <c r="K69" s="67" t="e">
        <f>J58/J61</f>
        <v>#REF!</v>
      </c>
      <c r="L69" s="67"/>
      <c r="M69" s="12"/>
      <c r="N69" s="76"/>
      <c r="O69" s="18" t="e">
        <f>+'Lista Desplegable'!Q37</f>
        <v>#REF!</v>
      </c>
      <c r="P69" s="6"/>
    </row>
    <row r="70" spans="1:30" ht="25.5" customHeight="1" x14ac:dyDescent="0.25">
      <c r="A70" s="173"/>
      <c r="B70" s="6"/>
      <c r="C70" s="182"/>
      <c r="D70" s="50" t="e">
        <f>#REF!</f>
        <v>#REF!</v>
      </c>
      <c r="E70" s="64">
        <v>2</v>
      </c>
      <c r="F70" s="17"/>
      <c r="G70" s="115"/>
      <c r="H70" s="115"/>
      <c r="I70" s="65"/>
      <c r="J70" s="65"/>
      <c r="K70" s="65"/>
      <c r="L70" s="65"/>
      <c r="M70" s="65"/>
      <c r="N70" s="14"/>
      <c r="O70" s="18" t="e">
        <f>+'Lista Desplegable'!Q38</f>
        <v>#REF!</v>
      </c>
      <c r="P70" s="6"/>
    </row>
    <row r="71" spans="1:30" ht="27.75" customHeight="1" x14ac:dyDescent="0.25">
      <c r="A71" s="173"/>
      <c r="B71" s="6"/>
      <c r="C71" s="182"/>
      <c r="D71" s="50" t="e">
        <f>#REF!</f>
        <v>#REF!</v>
      </c>
      <c r="E71" s="64">
        <v>3</v>
      </c>
      <c r="F71" s="51"/>
      <c r="G71" s="116"/>
      <c r="H71" s="116"/>
      <c r="I71" s="23"/>
      <c r="J71" s="71" t="s">
        <v>60</v>
      </c>
      <c r="K71" s="190" t="e">
        <f>J59/J61</f>
        <v>#REF!</v>
      </c>
      <c r="L71" s="190"/>
      <c r="M71" s="70"/>
      <c r="N71" s="77"/>
      <c r="O71" s="18" t="e">
        <f>+'Lista Desplegable'!Q39</f>
        <v>#REF!</v>
      </c>
      <c r="P71" s="6"/>
    </row>
    <row r="72" spans="1:30" ht="25.5" customHeight="1" x14ac:dyDescent="0.25">
      <c r="A72" s="173"/>
      <c r="B72" s="6"/>
      <c r="C72" s="182"/>
      <c r="D72" s="50" t="e">
        <f>#REF!</f>
        <v>#REF!</v>
      </c>
      <c r="E72" s="64">
        <v>4</v>
      </c>
      <c r="F72" s="51"/>
      <c r="G72" s="116"/>
      <c r="H72" s="116"/>
      <c r="I72" s="11"/>
      <c r="J72" s="11"/>
      <c r="K72" s="179" t="s">
        <v>61</v>
      </c>
      <c r="L72" s="179"/>
      <c r="M72" s="72" t="e">
        <f>J60/J61</f>
        <v>#REF!</v>
      </c>
      <c r="N72" s="78"/>
      <c r="O72" s="18" t="e">
        <f>+'Lista Desplegable'!Q40</f>
        <v>#REF!</v>
      </c>
      <c r="P72" s="6"/>
    </row>
    <row r="73" spans="1:30" ht="15" customHeight="1" x14ac:dyDescent="0.25">
      <c r="A73" s="173"/>
      <c r="B73" s="6"/>
      <c r="C73" s="180" t="s">
        <v>45</v>
      </c>
      <c r="D73" s="144"/>
      <c r="E73" s="144"/>
      <c r="F73" s="144"/>
      <c r="G73" s="144"/>
      <c r="H73" s="144"/>
      <c r="I73" s="144"/>
      <c r="J73" s="144"/>
      <c r="K73" s="144"/>
      <c r="L73" s="144"/>
      <c r="M73" s="144"/>
      <c r="N73" s="145"/>
      <c r="O73" s="10" t="e">
        <f>SUM(O69:O72)</f>
        <v>#REF!</v>
      </c>
      <c r="P73" s="6"/>
    </row>
    <row r="74" spans="1:30" ht="15.75" thickBot="1" x14ac:dyDescent="0.3">
      <c r="A74" s="87"/>
      <c r="B74" s="87"/>
      <c r="C74" s="87"/>
      <c r="D74" s="87"/>
      <c r="E74" s="87"/>
      <c r="F74" s="87"/>
      <c r="G74" s="87"/>
      <c r="H74" s="87"/>
      <c r="I74" s="87"/>
      <c r="J74" s="87"/>
      <c r="K74" s="87"/>
      <c r="L74" s="87"/>
      <c r="M74" s="87"/>
      <c r="N74" s="87"/>
      <c r="O74" s="87"/>
      <c r="P74" s="87"/>
    </row>
    <row r="75" spans="1:30" ht="15.75" thickBot="1" x14ac:dyDescent="0.3">
      <c r="A75" s="6"/>
      <c r="B75" s="6"/>
      <c r="C75" s="6"/>
      <c r="D75" s="6"/>
      <c r="E75" s="6"/>
      <c r="F75" s="6"/>
      <c r="G75" s="6"/>
      <c r="H75" s="6"/>
      <c r="I75" s="6"/>
      <c r="J75" s="6"/>
      <c r="K75" s="6"/>
      <c r="L75" s="6"/>
      <c r="M75" s="6"/>
      <c r="N75" s="6"/>
      <c r="O75" s="6"/>
      <c r="P75" s="6"/>
    </row>
    <row r="76" spans="1:30" ht="33" customHeight="1" x14ac:dyDescent="0.25">
      <c r="A76" s="147" t="s">
        <v>62</v>
      </c>
      <c r="B76" s="6"/>
      <c r="C76" s="148" t="s">
        <v>37</v>
      </c>
      <c r="D76" s="148"/>
      <c r="E76" s="148"/>
      <c r="F76" s="148"/>
      <c r="G76" s="148"/>
      <c r="H76" s="148"/>
      <c r="I76" s="148"/>
      <c r="J76" s="148"/>
      <c r="K76" s="6"/>
      <c r="L76" s="6"/>
      <c r="M76" s="6"/>
      <c r="N76" s="6"/>
      <c r="O76" s="6"/>
      <c r="P76" s="6"/>
      <c r="Z76" s="6"/>
      <c r="AA76" s="6"/>
      <c r="AB76" s="6"/>
      <c r="AC76" s="6"/>
      <c r="AD76" s="6"/>
    </row>
    <row r="77" spans="1:30" ht="174" customHeight="1" x14ac:dyDescent="0.25">
      <c r="A77" s="146"/>
      <c r="B77" s="6"/>
      <c r="C77" s="140"/>
      <c r="D77" s="140"/>
      <c r="E77" s="140"/>
      <c r="F77" s="140"/>
      <c r="G77" s="140"/>
      <c r="H77" s="140"/>
      <c r="I77" s="140"/>
      <c r="J77" s="140"/>
      <c r="K77" s="6"/>
      <c r="L77" s="6"/>
      <c r="M77" s="6"/>
      <c r="N77" s="6"/>
      <c r="O77" s="6"/>
      <c r="P77" s="6"/>
    </row>
    <row r="78" spans="1:30" ht="36" customHeight="1" x14ac:dyDescent="0.25">
      <c r="A78" s="146"/>
      <c r="B78" s="6"/>
      <c r="C78" s="123" t="s">
        <v>38</v>
      </c>
      <c r="D78" s="124"/>
      <c r="E78" s="124"/>
      <c r="F78" s="124"/>
      <c r="G78" s="125"/>
      <c r="H78" s="123" t="s">
        <v>63</v>
      </c>
      <c r="I78" s="125"/>
      <c r="J78" s="66" t="s">
        <v>40</v>
      </c>
      <c r="K78" s="6"/>
      <c r="L78" s="6"/>
      <c r="M78" s="6"/>
      <c r="N78" s="6"/>
      <c r="O78" s="6"/>
      <c r="P78" s="6"/>
    </row>
    <row r="79" spans="1:30" ht="15" customHeight="1" x14ac:dyDescent="0.25">
      <c r="A79" s="146"/>
      <c r="B79" s="6"/>
      <c r="C79" s="149" t="s">
        <v>9</v>
      </c>
      <c r="D79" s="150"/>
      <c r="E79" s="151" t="s">
        <v>41</v>
      </c>
      <c r="F79" s="152"/>
      <c r="G79" s="153"/>
      <c r="H79" s="193" t="e">
        <f>J79/J83</f>
        <v>#REF!</v>
      </c>
      <c r="I79" s="194"/>
      <c r="J79" s="9" t="e">
        <f>COUNTIF('Matriz de Riesgos de gestión'!#REF!,' Gráficas'!C79)</f>
        <v>#REF!</v>
      </c>
      <c r="K79" s="6"/>
      <c r="L79" s="6"/>
      <c r="M79" s="6"/>
      <c r="N79" s="6"/>
      <c r="O79" s="6"/>
      <c r="P79" s="6"/>
    </row>
    <row r="80" spans="1:30" ht="15" customHeight="1" x14ac:dyDescent="0.25">
      <c r="A80" s="146"/>
      <c r="B80" s="6"/>
      <c r="C80" s="156" t="s">
        <v>10</v>
      </c>
      <c r="D80" s="157"/>
      <c r="E80" s="158" t="s">
        <v>42</v>
      </c>
      <c r="F80" s="159"/>
      <c r="G80" s="160"/>
      <c r="H80" s="195" t="e">
        <f>J80/J83</f>
        <v>#REF!</v>
      </c>
      <c r="I80" s="196"/>
      <c r="J80" s="9" t="e">
        <f>COUNTIF('Matriz de Riesgos de gestión'!#REF!,' Gráficas'!C80)</f>
        <v>#REF!</v>
      </c>
      <c r="K80" s="6"/>
      <c r="L80" s="6"/>
      <c r="M80" s="6"/>
      <c r="N80" s="6"/>
      <c r="O80" s="6"/>
      <c r="P80" s="6"/>
    </row>
    <row r="81" spans="1:16" ht="15" customHeight="1" x14ac:dyDescent="0.25">
      <c r="A81" s="146"/>
      <c r="B81" s="6"/>
      <c r="C81" s="161" t="s">
        <v>12</v>
      </c>
      <c r="D81" s="162"/>
      <c r="E81" s="163" t="s">
        <v>43</v>
      </c>
      <c r="F81" s="164"/>
      <c r="G81" s="165"/>
      <c r="H81" s="197" t="e">
        <f>J81/J83</f>
        <v>#REF!</v>
      </c>
      <c r="I81" s="198"/>
      <c r="J81" s="9" t="e">
        <f>COUNTIF('Matriz de Riesgos de gestión'!#REF!,' Gráficas'!C81)</f>
        <v>#REF!</v>
      </c>
      <c r="K81" s="6"/>
      <c r="L81" s="6"/>
      <c r="M81" s="6"/>
      <c r="N81" s="6"/>
      <c r="O81" s="6"/>
      <c r="P81" s="6"/>
    </row>
    <row r="82" spans="1:16" ht="15" customHeight="1" x14ac:dyDescent="0.25">
      <c r="A82" s="146"/>
      <c r="B82" s="6"/>
      <c r="C82" s="174" t="s">
        <v>13</v>
      </c>
      <c r="D82" s="175"/>
      <c r="E82" s="176" t="s">
        <v>44</v>
      </c>
      <c r="F82" s="177"/>
      <c r="G82" s="178"/>
      <c r="H82" s="191" t="e">
        <f>J82/J83</f>
        <v>#REF!</v>
      </c>
      <c r="I82" s="192"/>
      <c r="J82" s="9" t="e">
        <f>COUNTIF('Matriz de Riesgos de gestión'!#REF!,' Gráficas'!C82)</f>
        <v>#REF!</v>
      </c>
      <c r="K82" s="6"/>
      <c r="L82" s="6"/>
      <c r="M82" s="6"/>
      <c r="N82" s="6"/>
      <c r="O82" s="6"/>
      <c r="P82" s="6"/>
    </row>
    <row r="83" spans="1:16" ht="15" customHeight="1" x14ac:dyDescent="0.25">
      <c r="A83" s="146"/>
      <c r="B83"/>
      <c r="C83" s="141" t="s">
        <v>45</v>
      </c>
      <c r="D83" s="142"/>
      <c r="E83" s="142"/>
      <c r="F83" s="142"/>
      <c r="G83" s="142"/>
      <c r="H83" s="142"/>
      <c r="I83" s="143"/>
      <c r="J83" s="10" t="e">
        <f>SUM(J79:J82)</f>
        <v>#REF!</v>
      </c>
      <c r="K83" s="6"/>
      <c r="L83" s="6"/>
      <c r="M83" s="6"/>
      <c r="N83" s="6"/>
      <c r="O83" s="6"/>
      <c r="P83" s="6"/>
    </row>
    <row r="84" spans="1:16" ht="15" customHeight="1" x14ac:dyDescent="0.25">
      <c r="A84" s="146"/>
      <c r="B84" s="6"/>
      <c r="C84" s="6"/>
      <c r="D84" s="6"/>
      <c r="E84" s="6"/>
      <c r="F84" s="6"/>
      <c r="G84" s="6"/>
      <c r="H84" s="6"/>
      <c r="I84" s="6"/>
      <c r="J84" s="6"/>
      <c r="K84" s="6"/>
      <c r="L84" s="6"/>
      <c r="M84" s="6"/>
      <c r="N84" s="6"/>
      <c r="O84" s="6"/>
      <c r="P84" s="6"/>
    </row>
    <row r="85" spans="1:16" ht="20.100000000000001" customHeight="1" x14ac:dyDescent="0.25">
      <c r="A85" s="146"/>
      <c r="B85" s="6"/>
      <c r="C85" s="6"/>
      <c r="D85" s="6"/>
      <c r="E85" s="6"/>
      <c r="F85" s="6"/>
      <c r="G85" s="6"/>
      <c r="H85" s="6"/>
      <c r="I85" s="6"/>
      <c r="J85" s="6"/>
      <c r="K85" s="6"/>
      <c r="L85" s="6"/>
      <c r="M85" s="6"/>
      <c r="N85" s="6"/>
      <c r="O85" s="6"/>
      <c r="P85" s="6"/>
    </row>
    <row r="86" spans="1:16" ht="20.100000000000001" customHeight="1" x14ac:dyDescent="0.25">
      <c r="A86" s="146"/>
      <c r="B86" s="6"/>
      <c r="C86" s="128" t="s">
        <v>46</v>
      </c>
      <c r="D86" s="128"/>
      <c r="E86" s="128"/>
      <c r="F86" s="128"/>
      <c r="G86" s="128"/>
      <c r="H86" s="128"/>
      <c r="I86" s="128"/>
      <c r="J86" s="128"/>
      <c r="K86" s="128"/>
      <c r="L86" s="128"/>
      <c r="M86" s="128"/>
      <c r="N86" s="6"/>
      <c r="O86" s="6"/>
      <c r="P86" s="6"/>
    </row>
    <row r="87" spans="1:16" ht="20.100000000000001" customHeight="1" x14ac:dyDescent="0.25">
      <c r="A87" s="146"/>
      <c r="B87" s="6"/>
      <c r="C87" s="6"/>
      <c r="D87" s="6"/>
      <c r="E87" s="6"/>
      <c r="F87" s="6"/>
      <c r="G87" s="6"/>
      <c r="H87" s="6"/>
      <c r="I87" s="6"/>
      <c r="J87" s="6"/>
      <c r="K87" s="6"/>
      <c r="L87" s="6"/>
      <c r="M87" s="6"/>
      <c r="N87" s="6"/>
      <c r="O87" s="6"/>
      <c r="P87" s="6"/>
    </row>
    <row r="88" spans="1:16" ht="26.25" customHeight="1" x14ac:dyDescent="0.25">
      <c r="A88" s="146"/>
      <c r="B88" s="75"/>
      <c r="C88" s="123" t="s">
        <v>1</v>
      </c>
      <c r="D88" s="124"/>
      <c r="E88" s="124"/>
      <c r="F88" s="124"/>
      <c r="G88" s="124"/>
      <c r="H88" s="124"/>
      <c r="I88" s="124"/>
      <c r="J88" s="124"/>
      <c r="K88" s="124"/>
      <c r="L88" s="125"/>
      <c r="M88" s="129" t="s">
        <v>47</v>
      </c>
      <c r="N88" s="6"/>
      <c r="O88" s="6"/>
      <c r="P88" s="6"/>
    </row>
    <row r="89" spans="1:16" ht="21" customHeight="1" x14ac:dyDescent="0.25">
      <c r="A89" s="146"/>
      <c r="B89" s="75"/>
      <c r="C89" s="118" t="s">
        <v>3</v>
      </c>
      <c r="D89" s="118"/>
      <c r="E89" s="119"/>
      <c r="F89" s="64" t="e">
        <f>#REF!</f>
        <v>#REF!</v>
      </c>
      <c r="G89" s="123" t="e">
        <f>#REF!</f>
        <v>#REF!</v>
      </c>
      <c r="H89" s="125"/>
      <c r="I89" s="123" t="e">
        <f>#REF!</f>
        <v>#REF!</v>
      </c>
      <c r="J89" s="124"/>
      <c r="K89" s="124"/>
      <c r="L89" s="125"/>
      <c r="M89" s="130"/>
      <c r="N89" s="6"/>
      <c r="O89" s="6"/>
      <c r="P89" s="6"/>
    </row>
    <row r="90" spans="1:16" ht="15" customHeight="1" x14ac:dyDescent="0.25">
      <c r="A90" s="146"/>
      <c r="B90" s="75"/>
      <c r="C90" s="120"/>
      <c r="D90" s="120"/>
      <c r="E90" s="121"/>
      <c r="F90" s="64">
        <v>3</v>
      </c>
      <c r="G90" s="123">
        <v>4</v>
      </c>
      <c r="H90" s="125"/>
      <c r="I90" s="123">
        <v>5</v>
      </c>
      <c r="J90" s="124"/>
      <c r="K90" s="124"/>
      <c r="L90" s="125"/>
      <c r="M90" s="131"/>
      <c r="N90" s="6"/>
      <c r="O90" s="6"/>
      <c r="P90" s="6"/>
    </row>
    <row r="91" spans="1:16" ht="19.5" customHeight="1" x14ac:dyDescent="0.25">
      <c r="A91" s="146"/>
      <c r="B91" s="75"/>
      <c r="C91" s="119" t="s">
        <v>8</v>
      </c>
      <c r="D91" s="50" t="e">
        <f>#REF!</f>
        <v>#REF!</v>
      </c>
      <c r="E91" s="64">
        <v>1</v>
      </c>
      <c r="F91" s="69" t="s">
        <v>48</v>
      </c>
      <c r="G91" s="134" t="e">
        <f>0/M96</f>
        <v>#REF!</v>
      </c>
      <c r="H91" s="134"/>
      <c r="I91" s="67"/>
      <c r="J91" s="73" t="s">
        <v>64</v>
      </c>
      <c r="K91" s="67" t="e">
        <f>M91/M96</f>
        <v>#REF!</v>
      </c>
      <c r="L91" s="67"/>
      <c r="M91" s="9" t="e">
        <f>+'Lista Desplegable'!T38</f>
        <v>#REF!</v>
      </c>
      <c r="N91" s="6"/>
      <c r="O91" s="6"/>
      <c r="P91" s="6"/>
    </row>
    <row r="92" spans="1:16" ht="19.5" customHeight="1" x14ac:dyDescent="0.25">
      <c r="A92" s="146"/>
      <c r="B92" s="75"/>
      <c r="C92" s="126"/>
      <c r="D92" s="50" t="e">
        <f>#REF!</f>
        <v>#REF!</v>
      </c>
      <c r="E92" s="64">
        <v>2</v>
      </c>
      <c r="F92" s="17"/>
      <c r="G92" s="115"/>
      <c r="H92" s="115"/>
      <c r="I92" s="199" t="s">
        <v>65</v>
      </c>
      <c r="J92" s="199"/>
      <c r="K92" s="200" t="e">
        <f>M92/M96</f>
        <v>#REF!</v>
      </c>
      <c r="L92" s="200"/>
      <c r="M92" s="9" t="e">
        <f>+'Lista Desplegable'!T39</f>
        <v>#REF!</v>
      </c>
      <c r="N92" s="6"/>
      <c r="O92" s="6"/>
      <c r="P92" s="6"/>
    </row>
    <row r="93" spans="1:16" ht="15" customHeight="1" x14ac:dyDescent="0.25">
      <c r="A93" s="146"/>
      <c r="B93" s="75"/>
      <c r="C93" s="126"/>
      <c r="D93" s="50" t="e">
        <f>#REF!</f>
        <v>#REF!</v>
      </c>
      <c r="E93" s="64">
        <v>3</v>
      </c>
      <c r="F93" s="17"/>
      <c r="G93" s="116"/>
      <c r="H93" s="116"/>
      <c r="I93" s="79"/>
      <c r="J93" s="80"/>
      <c r="K93" s="201"/>
      <c r="L93" s="201"/>
      <c r="M93" s="183" t="e">
        <f>+'Lista Desplegable'!T40</f>
        <v>#REF!</v>
      </c>
      <c r="N93" s="6"/>
      <c r="O93" s="6"/>
      <c r="P93" s="6"/>
    </row>
    <row r="94" spans="1:16" ht="15" customHeight="1" x14ac:dyDescent="0.25">
      <c r="A94" s="146"/>
      <c r="B94" s="75"/>
      <c r="C94" s="126"/>
      <c r="D94" s="50" t="e">
        <f>#REF!</f>
        <v>#REF!</v>
      </c>
      <c r="E94" s="64">
        <v>4</v>
      </c>
      <c r="F94" s="51"/>
      <c r="G94" s="116"/>
      <c r="H94" s="116"/>
      <c r="I94" s="11"/>
      <c r="J94" s="81" t="s">
        <v>66</v>
      </c>
      <c r="K94" s="72" t="e">
        <f>M93/M96</f>
        <v>#REF!</v>
      </c>
      <c r="L94" s="11"/>
      <c r="M94" s="202"/>
      <c r="N94" s="6"/>
      <c r="O94" s="6"/>
      <c r="P94" s="6"/>
    </row>
    <row r="95" spans="1:16" ht="15" customHeight="1" x14ac:dyDescent="0.25">
      <c r="A95" s="146"/>
      <c r="B95" s="75"/>
      <c r="C95" s="121"/>
      <c r="D95" s="50" t="e">
        <f>#REF!</f>
        <v>#REF!</v>
      </c>
      <c r="E95" s="64">
        <v>5</v>
      </c>
      <c r="F95" s="51"/>
      <c r="G95" s="117"/>
      <c r="H95" s="117"/>
      <c r="I95" s="16"/>
      <c r="J95" s="16"/>
      <c r="K95" s="16"/>
      <c r="L95" s="16"/>
      <c r="M95" s="184"/>
      <c r="N95" s="6"/>
      <c r="O95" s="6"/>
      <c r="P95" s="6"/>
    </row>
    <row r="96" spans="1:16" ht="15" customHeight="1" x14ac:dyDescent="0.25">
      <c r="A96" s="146"/>
      <c r="B96" s="75"/>
      <c r="C96" s="180" t="s">
        <v>45</v>
      </c>
      <c r="D96" s="144"/>
      <c r="E96" s="144"/>
      <c r="F96" s="144"/>
      <c r="G96" s="144"/>
      <c r="H96" s="144"/>
      <c r="I96" s="144"/>
      <c r="J96" s="144"/>
      <c r="K96" s="144"/>
      <c r="L96" s="145"/>
      <c r="M96" s="10" t="e">
        <f>SUM(M91:M95)</f>
        <v>#REF!</v>
      </c>
      <c r="N96" s="6"/>
      <c r="O96" s="6"/>
      <c r="P96" s="6"/>
    </row>
    <row r="120" spans="9:9" x14ac:dyDescent="0.25">
      <c r="I120" s="98" t="s">
        <v>67</v>
      </c>
    </row>
  </sheetData>
  <mergeCells count="149">
    <mergeCell ref="C86:M86"/>
    <mergeCell ref="M88:M90"/>
    <mergeCell ref="I92:J92"/>
    <mergeCell ref="K92:L92"/>
    <mergeCell ref="C88:L88"/>
    <mergeCell ref="C96:L96"/>
    <mergeCell ref="C91:C95"/>
    <mergeCell ref="G91:H91"/>
    <mergeCell ref="G92:H92"/>
    <mergeCell ref="G93:H93"/>
    <mergeCell ref="K93:L93"/>
    <mergeCell ref="G94:H94"/>
    <mergeCell ref="M93:M95"/>
    <mergeCell ref="H82:I82"/>
    <mergeCell ref="C83:I83"/>
    <mergeCell ref="C89:E90"/>
    <mergeCell ref="G89:H89"/>
    <mergeCell ref="I89:L89"/>
    <mergeCell ref="G90:H90"/>
    <mergeCell ref="I90:L90"/>
    <mergeCell ref="A76:A96"/>
    <mergeCell ref="C76:J76"/>
    <mergeCell ref="C77:J77"/>
    <mergeCell ref="C78:G78"/>
    <mergeCell ref="H78:I78"/>
    <mergeCell ref="C79:D79"/>
    <mergeCell ref="E79:G79"/>
    <mergeCell ref="H79:I79"/>
    <mergeCell ref="C80:D80"/>
    <mergeCell ref="E80:G80"/>
    <mergeCell ref="H80:I80"/>
    <mergeCell ref="C81:D81"/>
    <mergeCell ref="E81:G81"/>
    <mergeCell ref="H81:I81"/>
    <mergeCell ref="C82:D82"/>
    <mergeCell ref="E82:G82"/>
    <mergeCell ref="G95:H95"/>
    <mergeCell ref="G69:H69"/>
    <mergeCell ref="G70:H70"/>
    <mergeCell ref="G71:H71"/>
    <mergeCell ref="K71:L71"/>
    <mergeCell ref="G72:H72"/>
    <mergeCell ref="C67:E68"/>
    <mergeCell ref="G67:H67"/>
    <mergeCell ref="I67:L67"/>
    <mergeCell ref="M67:N67"/>
    <mergeCell ref="G68:H68"/>
    <mergeCell ref="I68:L68"/>
    <mergeCell ref="M68:N68"/>
    <mergeCell ref="C51:O51"/>
    <mergeCell ref="P26:P27"/>
    <mergeCell ref="P49:P50"/>
    <mergeCell ref="C46:C50"/>
    <mergeCell ref="G46:H46"/>
    <mergeCell ref="G47:H47"/>
    <mergeCell ref="G48:H48"/>
    <mergeCell ref="K48:L48"/>
    <mergeCell ref="G49:H49"/>
    <mergeCell ref="G50:H50"/>
    <mergeCell ref="C41:P41"/>
    <mergeCell ref="C43:O43"/>
    <mergeCell ref="P43:P45"/>
    <mergeCell ref="C44:E45"/>
    <mergeCell ref="G44:H44"/>
    <mergeCell ref="I44:L44"/>
    <mergeCell ref="M44:N44"/>
    <mergeCell ref="G45:H45"/>
    <mergeCell ref="I45:L45"/>
    <mergeCell ref="M45:N45"/>
    <mergeCell ref="H36:I36"/>
    <mergeCell ref="C37:D37"/>
    <mergeCell ref="E37:G37"/>
    <mergeCell ref="H37:I37"/>
    <mergeCell ref="A54:A73"/>
    <mergeCell ref="C54:J54"/>
    <mergeCell ref="C55:J55"/>
    <mergeCell ref="C56:G56"/>
    <mergeCell ref="H56:I56"/>
    <mergeCell ref="C57:D57"/>
    <mergeCell ref="E57:G57"/>
    <mergeCell ref="H57:I57"/>
    <mergeCell ref="C58:D58"/>
    <mergeCell ref="E58:G58"/>
    <mergeCell ref="H58:I58"/>
    <mergeCell ref="C59:D59"/>
    <mergeCell ref="E59:G59"/>
    <mergeCell ref="C64:O64"/>
    <mergeCell ref="H59:I59"/>
    <mergeCell ref="C60:D60"/>
    <mergeCell ref="E60:G60"/>
    <mergeCell ref="H60:I60"/>
    <mergeCell ref="C61:I61"/>
    <mergeCell ref="O66:O68"/>
    <mergeCell ref="K72:L72"/>
    <mergeCell ref="C73:N73"/>
    <mergeCell ref="C66:N66"/>
    <mergeCell ref="C69:C72"/>
    <mergeCell ref="C38:I38"/>
    <mergeCell ref="C28:O28"/>
    <mergeCell ref="A8:A28"/>
    <mergeCell ref="A31:A51"/>
    <mergeCell ref="C31:J31"/>
    <mergeCell ref="C32:J32"/>
    <mergeCell ref="C33:G33"/>
    <mergeCell ref="H33:I33"/>
    <mergeCell ref="C34:D34"/>
    <mergeCell ref="E34:G34"/>
    <mergeCell ref="H34:I34"/>
    <mergeCell ref="C35:D35"/>
    <mergeCell ref="E35:G35"/>
    <mergeCell ref="H35:I35"/>
    <mergeCell ref="C36:D36"/>
    <mergeCell ref="E36:G36"/>
    <mergeCell ref="C11:D11"/>
    <mergeCell ref="C12:D12"/>
    <mergeCell ref="C13:D13"/>
    <mergeCell ref="C14:D14"/>
    <mergeCell ref="C15:I15"/>
    <mergeCell ref="H13:I13"/>
    <mergeCell ref="H14:I14"/>
    <mergeCell ref="E13:G13"/>
    <mergeCell ref="E14:G14"/>
    <mergeCell ref="C18:P18"/>
    <mergeCell ref="P20:P22"/>
    <mergeCell ref="M22:N22"/>
    <mergeCell ref="A1:P2"/>
    <mergeCell ref="A3:P4"/>
    <mergeCell ref="G21:H21"/>
    <mergeCell ref="G22:H22"/>
    <mergeCell ref="G23:H23"/>
    <mergeCell ref="C20:O20"/>
    <mergeCell ref="H10:I10"/>
    <mergeCell ref="C10:G10"/>
    <mergeCell ref="H11:I11"/>
    <mergeCell ref="H12:I12"/>
    <mergeCell ref="E11:G11"/>
    <mergeCell ref="E12:G12"/>
    <mergeCell ref="C8:J8"/>
    <mergeCell ref="C9:J9"/>
    <mergeCell ref="M21:N21"/>
    <mergeCell ref="G24:H24"/>
    <mergeCell ref="G25:H25"/>
    <mergeCell ref="G26:H26"/>
    <mergeCell ref="G27:H27"/>
    <mergeCell ref="C21:E22"/>
    <mergeCell ref="K25:L25"/>
    <mergeCell ref="I21:L21"/>
    <mergeCell ref="C23:C27"/>
    <mergeCell ref="I22:L22"/>
  </mergeCells>
  <printOptions horizontalCentered="1"/>
  <pageMargins left="0.39370078740157483" right="0.39370078740157483" top="0.59055118110236227" bottom="0.19685039370078741" header="0.31496062992125984" footer="0.31496062992125984"/>
  <pageSetup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2"/>
  <sheetViews>
    <sheetView topLeftCell="C33" workbookViewId="0">
      <selection activeCell="D53" sqref="D53"/>
    </sheetView>
  </sheetViews>
  <sheetFormatPr baseColWidth="10" defaultColWidth="11.42578125" defaultRowHeight="15" x14ac:dyDescent="0.25"/>
  <cols>
    <col min="1" max="1" width="51.7109375" style="29" customWidth="1"/>
    <col min="2" max="2" width="54.85546875" style="29" customWidth="1"/>
    <col min="3" max="3" width="8.140625" style="29" customWidth="1"/>
    <col min="4" max="4" width="22.7109375" style="29" customWidth="1"/>
    <col min="5" max="5" width="13" style="29" customWidth="1"/>
    <col min="6" max="6" width="47.28515625" style="29" customWidth="1"/>
    <col min="7" max="7" width="5.140625" style="29" customWidth="1"/>
    <col min="8" max="8" width="34.42578125" style="29" customWidth="1"/>
    <col min="9" max="9" width="5.140625" style="29" customWidth="1"/>
    <col min="10" max="10" width="9.140625" style="29" customWidth="1"/>
    <col min="11" max="11" width="5.42578125" style="29" customWidth="1"/>
    <col min="12" max="12" width="18.42578125" style="29" customWidth="1"/>
    <col min="13" max="13" width="15.42578125" style="29" customWidth="1"/>
    <col min="14" max="14" width="18.42578125" style="29" customWidth="1"/>
    <col min="15" max="15" width="5.28515625" style="29" customWidth="1"/>
    <col min="16" max="16" width="26.42578125" style="29" customWidth="1"/>
    <col min="17" max="18" width="11.42578125" style="29"/>
    <col min="19" max="19" width="17.7109375" style="29" bestFit="1" customWidth="1"/>
    <col min="20" max="20" width="8.7109375" style="29" customWidth="1"/>
    <col min="21" max="16384" width="11.42578125" style="29"/>
  </cols>
  <sheetData>
    <row r="1" spans="1:22" s="31" customFormat="1" x14ac:dyDescent="0.25">
      <c r="A1" s="99"/>
      <c r="B1" s="99"/>
      <c r="C1" s="99"/>
      <c r="D1" s="99"/>
      <c r="E1" s="99"/>
      <c r="F1" s="99"/>
      <c r="G1" s="99"/>
      <c r="H1" s="33" t="s">
        <v>68</v>
      </c>
      <c r="I1" s="99"/>
      <c r="J1" s="33" t="s">
        <v>69</v>
      </c>
      <c r="K1" s="99"/>
      <c r="L1" s="99"/>
      <c r="M1" s="99"/>
      <c r="N1" s="99"/>
      <c r="O1" s="99"/>
      <c r="P1" s="99"/>
      <c r="Q1" s="99"/>
      <c r="R1" s="99"/>
      <c r="S1" s="99"/>
      <c r="T1" s="99"/>
      <c r="U1" s="99"/>
      <c r="V1" s="99"/>
    </row>
    <row r="2" spans="1:22" s="31" customFormat="1" ht="30" x14ac:dyDescent="0.25">
      <c r="A2" s="33" t="s">
        <v>70</v>
      </c>
      <c r="B2" s="33" t="s">
        <v>71</v>
      </c>
      <c r="C2" s="33"/>
      <c r="D2" s="33" t="s">
        <v>71</v>
      </c>
      <c r="E2" s="99"/>
      <c r="F2" s="33" t="s">
        <v>72</v>
      </c>
      <c r="G2" s="99"/>
      <c r="H2" s="100" t="s">
        <v>73</v>
      </c>
      <c r="I2" s="35"/>
      <c r="J2" s="101" t="s">
        <v>74</v>
      </c>
      <c r="K2" s="99"/>
      <c r="L2" s="33" t="s">
        <v>75</v>
      </c>
      <c r="M2" s="99"/>
      <c r="N2" s="33" t="s">
        <v>76</v>
      </c>
      <c r="O2" s="99"/>
      <c r="P2" s="33" t="s">
        <v>77</v>
      </c>
      <c r="Q2" s="99"/>
      <c r="R2" s="99"/>
      <c r="S2" s="99"/>
      <c r="T2" s="32"/>
      <c r="U2" s="203"/>
      <c r="V2" s="203"/>
    </row>
    <row r="3" spans="1:22" s="31" customFormat="1" x14ac:dyDescent="0.25">
      <c r="A3" s="101" t="s">
        <v>78</v>
      </c>
      <c r="B3" s="101" t="s">
        <v>79</v>
      </c>
      <c r="C3" s="102">
        <v>0.25</v>
      </c>
      <c r="D3" s="101" t="s">
        <v>80</v>
      </c>
      <c r="E3" s="99"/>
      <c r="F3" s="103" t="s">
        <v>81</v>
      </c>
      <c r="G3" s="99"/>
      <c r="H3" s="103" t="s">
        <v>82</v>
      </c>
      <c r="I3" s="35"/>
      <c r="J3" s="101" t="s">
        <v>83</v>
      </c>
      <c r="K3" s="99"/>
      <c r="L3" s="103" t="s">
        <v>84</v>
      </c>
      <c r="M3" s="99"/>
      <c r="N3" s="103" t="s">
        <v>85</v>
      </c>
      <c r="O3" s="35">
        <f>COUNTIF('Matriz de Riesgos de gestión'!$AD$8:$AD$428,N3)</f>
        <v>0</v>
      </c>
      <c r="P3" s="103" t="s">
        <v>86</v>
      </c>
      <c r="Q3" s="35">
        <f>COUNTIF('Matriz de Riesgos de gestión'!$AF$8:$AF$428,P3)</f>
        <v>0</v>
      </c>
      <c r="R3" s="99"/>
      <c r="S3" s="99"/>
      <c r="T3" s="99"/>
      <c r="U3" s="99"/>
      <c r="V3" s="99"/>
    </row>
    <row r="4" spans="1:22" s="31" customFormat="1" x14ac:dyDescent="0.25">
      <c r="A4" s="101" t="s">
        <v>87</v>
      </c>
      <c r="B4" s="101" t="s">
        <v>88</v>
      </c>
      <c r="C4" s="102">
        <v>0.15</v>
      </c>
      <c r="D4" s="101" t="s">
        <v>89</v>
      </c>
      <c r="E4" s="99"/>
      <c r="F4" s="103" t="s">
        <v>90</v>
      </c>
      <c r="G4" s="99"/>
      <c r="H4" s="103" t="s">
        <v>91</v>
      </c>
      <c r="I4" s="35"/>
      <c r="J4" s="99"/>
      <c r="K4" s="99"/>
      <c r="L4" s="103" t="s">
        <v>92</v>
      </c>
      <c r="M4" s="99"/>
      <c r="N4" s="103" t="s">
        <v>93</v>
      </c>
      <c r="O4" s="35">
        <f>COUNTIF('Matriz de Riesgos de gestión'!$AD$8:$AD$428,N4)</f>
        <v>0</v>
      </c>
      <c r="P4" s="103" t="s">
        <v>94</v>
      </c>
      <c r="Q4" s="35">
        <f>COUNTIF('Matriz de Riesgos de gestión'!$AF$8:$AF$428,P4)</f>
        <v>0</v>
      </c>
      <c r="R4" s="99"/>
      <c r="S4" s="99"/>
      <c r="T4" s="99"/>
      <c r="U4" s="99"/>
      <c r="V4" s="99"/>
    </row>
    <row r="5" spans="1:22" s="31" customFormat="1" x14ac:dyDescent="0.25">
      <c r="A5" s="99"/>
      <c r="B5" s="101" t="s">
        <v>95</v>
      </c>
      <c r="C5" s="102">
        <v>0.1</v>
      </c>
      <c r="D5" s="101" t="s">
        <v>96</v>
      </c>
      <c r="E5" s="99"/>
      <c r="F5" s="103" t="s">
        <v>97</v>
      </c>
      <c r="G5" s="99"/>
      <c r="H5" s="103" t="s">
        <v>98</v>
      </c>
      <c r="I5" s="35"/>
      <c r="J5" s="99"/>
      <c r="K5" s="99"/>
      <c r="L5" s="103" t="s">
        <v>99</v>
      </c>
      <c r="M5" s="99"/>
      <c r="N5" s="103" t="s">
        <v>100</v>
      </c>
      <c r="O5" s="35">
        <f>COUNTIF('Matriz de Riesgos de gestión'!$AD$8:$AD$428,N5)</f>
        <v>0</v>
      </c>
      <c r="P5" s="103" t="s">
        <v>101</v>
      </c>
      <c r="Q5" s="35">
        <f>COUNTIF('Matriz de Riesgos de gestión'!$AF$8:$AF$428,P5)</f>
        <v>0</v>
      </c>
      <c r="R5" s="99"/>
      <c r="S5" s="99"/>
      <c r="T5" s="99"/>
      <c r="U5" s="99"/>
      <c r="V5" s="99"/>
    </row>
    <row r="6" spans="1:22" s="31" customFormat="1" ht="15" customHeight="1" x14ac:dyDescent="0.25">
      <c r="A6" s="33" t="s">
        <v>8</v>
      </c>
      <c r="B6" s="99"/>
      <c r="C6" s="99"/>
      <c r="D6" s="99"/>
      <c r="E6" s="99"/>
      <c r="F6" s="103" t="s">
        <v>102</v>
      </c>
      <c r="G6" s="99"/>
      <c r="H6" s="103" t="s">
        <v>103</v>
      </c>
      <c r="I6" s="35"/>
      <c r="J6" s="99"/>
      <c r="K6" s="99"/>
      <c r="L6" s="103" t="s">
        <v>104</v>
      </c>
      <c r="M6" s="99"/>
      <c r="N6" s="103" t="s">
        <v>105</v>
      </c>
      <c r="O6" s="35">
        <f>COUNTIF('Matriz de Riesgos de gestión'!$AD$8:$AD$428,N6)</f>
        <v>0</v>
      </c>
      <c r="P6" s="103" t="s">
        <v>106</v>
      </c>
      <c r="Q6" s="35">
        <f>COUNTIF('Matriz de Riesgos de gestión'!$AF$8:$AF$428,P6)</f>
        <v>0</v>
      </c>
      <c r="R6" s="99"/>
      <c r="S6" s="99"/>
      <c r="T6" s="99"/>
      <c r="U6" s="99"/>
      <c r="V6" s="99"/>
    </row>
    <row r="7" spans="1:22" s="31" customFormat="1" ht="24" customHeight="1" x14ac:dyDescent="0.25">
      <c r="A7" s="8" t="s">
        <v>32</v>
      </c>
      <c r="B7" s="35" t="e">
        <f>SUM(B27:B29)</f>
        <v>#REF!</v>
      </c>
      <c r="C7" s="30"/>
      <c r="D7" s="99"/>
      <c r="E7" s="99"/>
      <c r="F7" s="99"/>
      <c r="G7" s="99"/>
      <c r="H7" s="100" t="s">
        <v>107</v>
      </c>
      <c r="I7" s="35"/>
      <c r="J7" s="99"/>
      <c r="K7" s="99"/>
      <c r="L7" s="103" t="s">
        <v>108</v>
      </c>
      <c r="M7" s="99"/>
      <c r="N7" s="103" t="s">
        <v>109</v>
      </c>
      <c r="O7" s="35">
        <f>$B$54-SUM(O3:O6)</f>
        <v>26</v>
      </c>
      <c r="P7" s="103" t="s">
        <v>109</v>
      </c>
      <c r="Q7" s="35">
        <f>$B$54-SUM(Q3:Q6)</f>
        <v>26</v>
      </c>
      <c r="R7" s="99"/>
      <c r="S7" s="99"/>
      <c r="T7" s="99"/>
      <c r="U7" s="99"/>
      <c r="V7" s="99"/>
    </row>
    <row r="8" spans="1:22" s="31" customFormat="1" x14ac:dyDescent="0.25">
      <c r="A8" s="8" t="s">
        <v>21</v>
      </c>
      <c r="B8" s="35" t="e">
        <f>SUM(B30:B31)</f>
        <v>#REF!</v>
      </c>
      <c r="C8" s="30"/>
      <c r="D8" s="99"/>
      <c r="E8" s="99"/>
      <c r="F8" s="99"/>
      <c r="G8" s="99"/>
      <c r="H8" s="103" t="s">
        <v>110</v>
      </c>
      <c r="I8" s="35"/>
      <c r="J8" s="99"/>
      <c r="K8" s="99"/>
      <c r="L8" s="103" t="s">
        <v>111</v>
      </c>
      <c r="M8" s="99"/>
      <c r="N8" s="47"/>
      <c r="O8" s="47"/>
      <c r="P8" s="47"/>
      <c r="Q8" s="99"/>
      <c r="R8" s="99"/>
      <c r="S8" s="33" t="s">
        <v>112</v>
      </c>
      <c r="T8" s="30"/>
      <c r="U8" s="99"/>
      <c r="V8" s="99"/>
    </row>
    <row r="9" spans="1:22" s="31" customFormat="1" x14ac:dyDescent="0.25">
      <c r="A9" s="8" t="s">
        <v>24</v>
      </c>
      <c r="B9" s="35" t="e">
        <f>SUM(B32:B33)</f>
        <v>#REF!</v>
      </c>
      <c r="C9" s="30"/>
      <c r="D9" s="99"/>
      <c r="E9" s="99"/>
      <c r="F9" s="33" t="s">
        <v>68</v>
      </c>
      <c r="G9" s="99"/>
      <c r="H9" s="104"/>
      <c r="I9" s="30"/>
      <c r="J9" s="99"/>
      <c r="K9" s="99"/>
      <c r="L9" s="103" t="s">
        <v>113</v>
      </c>
      <c r="M9" s="99"/>
      <c r="N9" s="47"/>
      <c r="O9" s="47"/>
      <c r="P9" s="47"/>
      <c r="Q9" s="99"/>
      <c r="R9" s="99"/>
      <c r="S9" s="1">
        <v>1</v>
      </c>
      <c r="T9" s="82" t="e">
        <f>COUNTIF('Matriz de Riesgos de gestión'!#REF!,S9)</f>
        <v>#REF!</v>
      </c>
      <c r="U9" s="99"/>
      <c r="V9" s="99"/>
    </row>
    <row r="10" spans="1:22" s="31" customFormat="1" ht="24" customHeight="1" x14ac:dyDescent="0.25">
      <c r="A10" s="8" t="s">
        <v>27</v>
      </c>
      <c r="B10" s="35" t="e">
        <f>SUM(B34:B36)</f>
        <v>#REF!</v>
      </c>
      <c r="C10" s="30"/>
      <c r="D10" s="99"/>
      <c r="E10" s="99"/>
      <c r="F10" s="103" t="s">
        <v>114</v>
      </c>
      <c r="G10" s="99"/>
      <c r="H10" s="104"/>
      <c r="I10" s="30"/>
      <c r="J10" s="99"/>
      <c r="K10" s="99"/>
      <c r="L10" s="103" t="s">
        <v>115</v>
      </c>
      <c r="M10" s="32"/>
      <c r="N10" s="47"/>
      <c r="O10" s="47"/>
      <c r="P10" s="47"/>
      <c r="Q10" s="32"/>
      <c r="R10" s="32"/>
      <c r="S10" s="1">
        <v>2</v>
      </c>
      <c r="T10" s="82" t="e">
        <f>COUNTIF('Matriz de Riesgos de gestión'!#REF!,S10)</f>
        <v>#REF!</v>
      </c>
      <c r="U10" s="99"/>
      <c r="V10" s="99"/>
    </row>
    <row r="11" spans="1:22" s="31" customFormat="1" x14ac:dyDescent="0.25">
      <c r="A11" s="8" t="s">
        <v>33</v>
      </c>
      <c r="B11" s="35" t="e">
        <f>SUM(B35:B36)</f>
        <v>#REF!</v>
      </c>
      <c r="C11" s="30"/>
      <c r="D11" s="99"/>
      <c r="E11" s="99"/>
      <c r="F11" s="103" t="s">
        <v>116</v>
      </c>
      <c r="G11" s="99"/>
      <c r="H11" s="104"/>
      <c r="I11" s="30"/>
      <c r="J11" s="99"/>
      <c r="K11" s="99"/>
      <c r="L11" s="103" t="s">
        <v>117</v>
      </c>
      <c r="M11" s="47"/>
      <c r="N11" s="47"/>
      <c r="O11" s="47"/>
      <c r="P11" s="47"/>
      <c r="Q11" s="47"/>
      <c r="R11" s="47"/>
      <c r="S11" s="1">
        <v>3</v>
      </c>
      <c r="T11" s="82" t="e">
        <f>COUNTIF('Matriz de Riesgos de gestión'!#REF!,S11)</f>
        <v>#REF!</v>
      </c>
      <c r="U11" s="203"/>
      <c r="V11" s="203"/>
    </row>
    <row r="12" spans="1:22" s="31" customFormat="1" x14ac:dyDescent="0.25">
      <c r="A12" s="59" t="s">
        <v>19</v>
      </c>
      <c r="B12" s="30"/>
      <c r="C12" s="30"/>
      <c r="D12" s="99"/>
      <c r="E12" s="99"/>
      <c r="F12" s="103" t="s">
        <v>118</v>
      </c>
      <c r="G12" s="99"/>
      <c r="H12" s="104"/>
      <c r="I12" s="30"/>
      <c r="J12" s="99"/>
      <c r="K12" s="99"/>
      <c r="L12" s="104"/>
      <c r="M12" s="47"/>
      <c r="N12" s="47"/>
      <c r="O12" s="47"/>
      <c r="P12" s="47"/>
      <c r="Q12" s="47"/>
      <c r="R12" s="47"/>
      <c r="S12" s="1">
        <v>4</v>
      </c>
      <c r="T12" s="82" t="e">
        <f>COUNTIF('Matriz de Riesgos de gestión'!#REF!,S12)</f>
        <v>#REF!</v>
      </c>
      <c r="U12" s="32"/>
      <c r="V12" s="32"/>
    </row>
    <row r="13" spans="1:22" s="31" customFormat="1" x14ac:dyDescent="0.25">
      <c r="A13" s="59" t="s">
        <v>21</v>
      </c>
      <c r="B13" s="30"/>
      <c r="C13" s="30"/>
      <c r="D13" s="99"/>
      <c r="E13" s="99"/>
      <c r="F13" s="103" t="s">
        <v>119</v>
      </c>
      <c r="G13" s="99"/>
      <c r="H13" s="104"/>
      <c r="I13" s="30"/>
      <c r="J13" s="99"/>
      <c r="K13" s="99"/>
      <c r="L13" s="104"/>
      <c r="M13" s="47"/>
      <c r="N13" s="47"/>
      <c r="O13" s="47"/>
      <c r="P13" s="47"/>
      <c r="Q13" s="47"/>
      <c r="R13" s="47"/>
      <c r="S13" s="1">
        <v>5</v>
      </c>
      <c r="T13" s="82" t="e">
        <f>COUNTIF('Matriz de Riesgos de gestión'!#REF!,S13)</f>
        <v>#REF!</v>
      </c>
      <c r="U13" s="32"/>
      <c r="V13" s="32"/>
    </row>
    <row r="14" spans="1:22" s="31" customFormat="1" x14ac:dyDescent="0.25">
      <c r="A14" s="59" t="s">
        <v>24</v>
      </c>
      <c r="B14" s="30"/>
      <c r="C14" s="30"/>
      <c r="D14" s="105" t="s">
        <v>120</v>
      </c>
      <c r="E14" s="99"/>
      <c r="F14" s="103" t="s">
        <v>121</v>
      </c>
      <c r="G14" s="99"/>
      <c r="H14" s="104"/>
      <c r="I14" s="30"/>
      <c r="J14" s="99"/>
      <c r="K14" s="99"/>
      <c r="L14" s="104"/>
      <c r="M14" s="47"/>
      <c r="N14" s="47"/>
      <c r="O14" s="47"/>
      <c r="P14" s="47"/>
      <c r="Q14" s="47"/>
      <c r="R14" s="47"/>
      <c r="S14" s="101">
        <v>6</v>
      </c>
      <c r="T14" s="82" t="e">
        <f>COUNTIF('Matriz de Riesgos de gestión'!#REF!,S14)</f>
        <v>#REF!</v>
      </c>
      <c r="U14" s="32"/>
      <c r="V14" s="32"/>
    </row>
    <row r="15" spans="1:22" s="31" customFormat="1" x14ac:dyDescent="0.25">
      <c r="A15" s="59" t="s">
        <v>27</v>
      </c>
      <c r="B15" s="30"/>
      <c r="C15" s="30"/>
      <c r="D15" s="99">
        <v>4</v>
      </c>
      <c r="E15" s="99"/>
      <c r="F15" s="103" t="s">
        <v>122</v>
      </c>
      <c r="G15" s="99"/>
      <c r="H15" s="104"/>
      <c r="I15" s="30"/>
      <c r="J15" s="99"/>
      <c r="K15" s="99"/>
      <c r="L15" s="104"/>
      <c r="M15" s="47"/>
      <c r="N15" s="47"/>
      <c r="O15" s="47"/>
      <c r="P15" s="47"/>
      <c r="Q15" s="47"/>
      <c r="R15" s="47"/>
      <c r="S15" s="1">
        <v>10</v>
      </c>
      <c r="T15" s="82" t="e">
        <f>COUNTIF('Matriz de Riesgos de gestión'!#REF!,S15)</f>
        <v>#REF!</v>
      </c>
      <c r="U15" s="32"/>
      <c r="V15" s="32"/>
    </row>
    <row r="16" spans="1:22" s="31" customFormat="1" x14ac:dyDescent="0.25">
      <c r="A16" s="59" t="s">
        <v>28</v>
      </c>
      <c r="B16" s="30"/>
      <c r="C16" s="30"/>
      <c r="D16" s="99">
        <v>5.6</v>
      </c>
      <c r="E16" s="99"/>
      <c r="F16" s="103" t="s">
        <v>123</v>
      </c>
      <c r="G16" s="99"/>
      <c r="H16" s="104"/>
      <c r="I16" s="30"/>
      <c r="J16" s="99"/>
      <c r="K16" s="99"/>
      <c r="L16" s="104"/>
      <c r="M16" s="47"/>
      <c r="N16" s="47"/>
      <c r="O16" s="47"/>
      <c r="P16" s="47"/>
      <c r="Q16" s="47"/>
      <c r="R16" s="47"/>
      <c r="S16" s="1">
        <v>12</v>
      </c>
      <c r="T16" s="82" t="e">
        <f>COUNTIF('Matriz de Riesgos de gestión'!#REF!,S16)</f>
        <v>#REF!</v>
      </c>
      <c r="U16" s="32"/>
      <c r="V16" s="32"/>
    </row>
    <row r="17" spans="1:28" s="31" customFormat="1" x14ac:dyDescent="0.25">
      <c r="A17" s="59" t="s">
        <v>14</v>
      </c>
      <c r="B17" s="30"/>
      <c r="C17" s="30"/>
      <c r="D17" s="99">
        <v>7.8</v>
      </c>
      <c r="E17" s="99"/>
      <c r="F17" s="103" t="s">
        <v>124</v>
      </c>
      <c r="G17" s="99"/>
      <c r="H17" s="104"/>
      <c r="I17" s="30"/>
      <c r="J17" s="99"/>
      <c r="K17" s="99"/>
      <c r="L17" s="1" t="s">
        <v>15</v>
      </c>
      <c r="M17" s="1" t="s">
        <v>15</v>
      </c>
      <c r="N17" s="47"/>
      <c r="O17" s="47"/>
      <c r="P17" s="47"/>
      <c r="Q17" s="47"/>
      <c r="R17" s="47"/>
      <c r="S17" s="1">
        <v>15</v>
      </c>
      <c r="T17" s="82" t="e">
        <f>COUNTIF('Matriz de Riesgos de gestión'!#REF!,S17)</f>
        <v>#REF!</v>
      </c>
      <c r="U17" s="32"/>
      <c r="V17" s="32"/>
      <c r="W17" s="99"/>
      <c r="X17" s="99"/>
      <c r="Y17" s="99"/>
      <c r="Z17" s="99"/>
      <c r="AA17" s="99"/>
      <c r="AB17" s="99"/>
    </row>
    <row r="18" spans="1:28" s="31" customFormat="1" x14ac:dyDescent="0.25">
      <c r="A18" s="59" t="s">
        <v>12</v>
      </c>
      <c r="B18" s="30"/>
      <c r="C18" s="30"/>
      <c r="D18" s="99">
        <v>10.9</v>
      </c>
      <c r="E18" s="99"/>
      <c r="F18" s="103" t="s">
        <v>125</v>
      </c>
      <c r="G18" s="99"/>
      <c r="H18" s="33" t="s">
        <v>1</v>
      </c>
      <c r="I18" s="30"/>
      <c r="J18" s="99"/>
      <c r="K18" s="99"/>
      <c r="L18" s="1" t="s">
        <v>4</v>
      </c>
      <c r="M18" s="1" t="s">
        <v>5</v>
      </c>
      <c r="N18" s="47"/>
      <c r="O18" s="47"/>
      <c r="P18" s="47"/>
      <c r="Q18" s="47"/>
      <c r="R18" s="47"/>
      <c r="S18" s="1">
        <v>30</v>
      </c>
      <c r="T18" s="82" t="e">
        <f>COUNTIF('Matriz de Riesgos de gestión'!#REF!,S18)</f>
        <v>#REF!</v>
      </c>
      <c r="U18" s="32"/>
      <c r="V18" s="32"/>
      <c r="W18" s="99"/>
      <c r="X18" s="2">
        <v>1</v>
      </c>
      <c r="Y18" s="2">
        <v>2</v>
      </c>
      <c r="Z18" s="3">
        <v>5</v>
      </c>
      <c r="AA18" s="4">
        <v>15</v>
      </c>
      <c r="AB18" s="5">
        <v>40</v>
      </c>
    </row>
    <row r="19" spans="1:28" s="31" customFormat="1" x14ac:dyDescent="0.25">
      <c r="A19" s="59" t="s">
        <v>11</v>
      </c>
      <c r="B19" s="30"/>
      <c r="C19" s="30"/>
      <c r="D19" s="99"/>
      <c r="E19" s="99"/>
      <c r="F19" s="103" t="s">
        <v>126</v>
      </c>
      <c r="G19" s="99"/>
      <c r="H19" s="88" t="s">
        <v>15</v>
      </c>
      <c r="I19" s="30"/>
      <c r="J19" s="99"/>
      <c r="K19" s="99"/>
      <c r="L19" s="1" t="s">
        <v>5</v>
      </c>
      <c r="M19" s="1" t="s">
        <v>30</v>
      </c>
      <c r="N19" s="47"/>
      <c r="O19" s="47"/>
      <c r="P19" s="47"/>
      <c r="Q19" s="47"/>
      <c r="R19" s="47"/>
      <c r="S19" s="101">
        <v>40</v>
      </c>
      <c r="T19" s="82" t="e">
        <f>COUNTIF('Matriz de Riesgos de gestión'!#REF!,S19)</f>
        <v>#REF!</v>
      </c>
      <c r="U19" s="32"/>
      <c r="V19" s="32"/>
      <c r="W19" s="99"/>
      <c r="X19" s="2">
        <v>2</v>
      </c>
      <c r="Y19" s="2">
        <v>4</v>
      </c>
      <c r="Z19" s="3">
        <v>10</v>
      </c>
      <c r="AA19" s="4">
        <v>30</v>
      </c>
      <c r="AB19" s="5">
        <v>80</v>
      </c>
    </row>
    <row r="20" spans="1:28" s="31" customFormat="1" x14ac:dyDescent="0.25">
      <c r="A20" s="59" t="s">
        <v>31</v>
      </c>
      <c r="B20" s="30"/>
      <c r="C20" s="30"/>
      <c r="D20" s="99"/>
      <c r="E20" s="99"/>
      <c r="F20" s="99"/>
      <c r="G20" s="99"/>
      <c r="H20" s="88" t="s">
        <v>4</v>
      </c>
      <c r="I20" s="30"/>
      <c r="J20" s="99"/>
      <c r="K20" s="99"/>
      <c r="L20" s="1" t="s">
        <v>6</v>
      </c>
      <c r="M20" s="1" t="s">
        <v>13</v>
      </c>
      <c r="N20" s="47"/>
      <c r="O20" s="47"/>
      <c r="P20" s="47"/>
      <c r="Q20" s="47"/>
      <c r="R20" s="47"/>
      <c r="S20" s="101">
        <v>45</v>
      </c>
      <c r="T20" s="82" t="e">
        <f>COUNTIF('Matriz de Riesgos de gestión'!#REF!,S20)</f>
        <v>#REF!</v>
      </c>
      <c r="U20" s="32"/>
      <c r="V20" s="32"/>
      <c r="W20" s="99"/>
      <c r="X20" s="2">
        <v>3</v>
      </c>
      <c r="Y20" s="3">
        <v>6</v>
      </c>
      <c r="Z20" s="4">
        <v>15</v>
      </c>
      <c r="AA20" s="5">
        <v>45</v>
      </c>
      <c r="AB20" s="5">
        <v>120</v>
      </c>
    </row>
    <row r="21" spans="1:28" s="31" customFormat="1" x14ac:dyDescent="0.25">
      <c r="A21" s="61"/>
      <c r="B21" s="30"/>
      <c r="C21" s="30"/>
      <c r="D21" s="99"/>
      <c r="E21" s="99"/>
      <c r="F21" s="99"/>
      <c r="G21" s="99"/>
      <c r="H21" s="88" t="s">
        <v>5</v>
      </c>
      <c r="I21" s="30"/>
      <c r="J21" s="99"/>
      <c r="K21" s="99"/>
      <c r="L21" s="63" t="s">
        <v>16</v>
      </c>
      <c r="M21" s="63"/>
      <c r="N21" s="47"/>
      <c r="O21" s="47"/>
      <c r="P21" s="47"/>
      <c r="Q21" s="47"/>
      <c r="R21" s="47"/>
      <c r="S21" s="101">
        <v>75</v>
      </c>
      <c r="T21" s="82" t="e">
        <f>COUNTIF('Matriz de Riesgos de gestión'!#REF!,S21)</f>
        <v>#REF!</v>
      </c>
      <c r="U21" s="32"/>
      <c r="V21" s="32"/>
      <c r="W21" s="99"/>
      <c r="X21" s="3">
        <v>6</v>
      </c>
      <c r="Y21" s="4">
        <v>12</v>
      </c>
      <c r="Z21" s="4">
        <v>30</v>
      </c>
      <c r="AA21" s="5">
        <v>90</v>
      </c>
      <c r="AB21" s="5">
        <v>240</v>
      </c>
    </row>
    <row r="22" spans="1:28" s="31" customFormat="1" x14ac:dyDescent="0.25">
      <c r="A22" s="61"/>
      <c r="B22" s="30"/>
      <c r="C22" s="30"/>
      <c r="D22" s="99"/>
      <c r="E22" s="99"/>
      <c r="F22" s="99"/>
      <c r="G22" s="99"/>
      <c r="H22" s="88" t="s">
        <v>6</v>
      </c>
      <c r="I22" s="30"/>
      <c r="J22" s="99"/>
      <c r="K22" s="99"/>
      <c r="L22" s="63"/>
      <c r="M22" s="47"/>
      <c r="N22" s="47"/>
      <c r="O22" s="47"/>
      <c r="P22" s="47"/>
      <c r="Q22" s="47"/>
      <c r="R22" s="47"/>
      <c r="S22" s="101">
        <v>80</v>
      </c>
      <c r="T22" s="82" t="e">
        <f>COUNTIF('Matriz de Riesgos de gestión'!#REF!,S22)</f>
        <v>#REF!</v>
      </c>
      <c r="U22" s="32"/>
      <c r="V22" s="32"/>
      <c r="W22" s="99"/>
      <c r="X22" s="4">
        <v>15</v>
      </c>
      <c r="Y22" s="4">
        <v>30</v>
      </c>
      <c r="Z22" s="5">
        <v>75</v>
      </c>
      <c r="AA22" s="5">
        <v>225</v>
      </c>
      <c r="AB22" s="5">
        <v>600</v>
      </c>
    </row>
    <row r="23" spans="1:28" s="31" customFormat="1" x14ac:dyDescent="0.25">
      <c r="A23" s="61"/>
      <c r="B23" s="30"/>
      <c r="C23" s="30"/>
      <c r="D23" s="99"/>
      <c r="E23" s="99"/>
      <c r="F23" s="99"/>
      <c r="G23" s="99"/>
      <c r="H23" s="88" t="s">
        <v>7</v>
      </c>
      <c r="I23" s="30"/>
      <c r="J23" s="99"/>
      <c r="K23" s="99"/>
      <c r="L23" s="1"/>
      <c r="M23" s="47"/>
      <c r="N23" s="47"/>
      <c r="O23" s="47"/>
      <c r="P23" s="47"/>
      <c r="Q23" s="47"/>
      <c r="R23" s="47"/>
      <c r="S23" s="101">
        <v>120</v>
      </c>
      <c r="T23" s="82" t="e">
        <f>COUNTIF('Matriz de Riesgos de gestión'!#REF!,S23)</f>
        <v>#REF!</v>
      </c>
      <c r="U23" s="32"/>
      <c r="V23" s="32"/>
      <c r="W23" s="99"/>
      <c r="X23" s="99"/>
      <c r="Y23" s="99"/>
      <c r="Z23" s="99"/>
      <c r="AA23" s="99"/>
      <c r="AB23" s="99"/>
    </row>
    <row r="24" spans="1:28" s="31" customFormat="1" x14ac:dyDescent="0.25">
      <c r="A24" s="61"/>
      <c r="B24" s="30"/>
      <c r="C24" s="30"/>
      <c r="D24" s="99"/>
      <c r="E24" s="99"/>
      <c r="F24" s="99"/>
      <c r="G24" s="99"/>
      <c r="H24" s="63" t="s">
        <v>16</v>
      </c>
      <c r="I24" s="30"/>
      <c r="J24" s="99"/>
      <c r="K24" s="99"/>
      <c r="L24" s="1"/>
      <c r="M24" s="47"/>
      <c r="N24" s="47"/>
      <c r="O24" s="47"/>
      <c r="P24" s="33" t="s">
        <v>112</v>
      </c>
      <c r="Q24" s="30"/>
      <c r="R24" s="47"/>
      <c r="S24" s="101">
        <v>225</v>
      </c>
      <c r="T24" s="82" t="e">
        <f>COUNTIF('Matriz de Riesgos de gestión'!#REF!,S24)</f>
        <v>#REF!</v>
      </c>
      <c r="U24" s="32"/>
      <c r="V24" s="32"/>
      <c r="W24" s="99"/>
      <c r="X24" s="99"/>
      <c r="Y24" s="99"/>
      <c r="Z24" s="99"/>
      <c r="AA24" s="99"/>
      <c r="AB24" s="99"/>
    </row>
    <row r="25" spans="1:28" s="31" customFormat="1" x14ac:dyDescent="0.25">
      <c r="A25" s="99"/>
      <c r="B25" s="30"/>
      <c r="C25" s="30"/>
      <c r="D25" s="99"/>
      <c r="E25" s="99"/>
      <c r="F25" s="99"/>
      <c r="G25" s="99"/>
      <c r="H25" s="1" t="s">
        <v>30</v>
      </c>
      <c r="I25" s="99"/>
      <c r="J25" s="99"/>
      <c r="K25" s="99"/>
      <c r="L25" s="99"/>
      <c r="M25" s="99"/>
      <c r="N25" s="47"/>
      <c r="O25" s="99"/>
      <c r="P25" s="1">
        <v>1</v>
      </c>
      <c r="Q25" s="35" t="e">
        <f>COUNTIF('Matriz de Riesgos de gestión'!#REF!,P25)</f>
        <v>#REF!</v>
      </c>
      <c r="R25" s="99"/>
      <c r="S25" s="101">
        <v>240</v>
      </c>
      <c r="T25" s="82" t="e">
        <f>COUNTIF('Matriz de Riesgos de gestión'!#REF!,S25)</f>
        <v>#REF!</v>
      </c>
      <c r="U25" s="203"/>
      <c r="V25" s="203"/>
      <c r="W25" s="99"/>
      <c r="X25" s="99"/>
      <c r="Y25" s="99"/>
      <c r="Z25" s="99"/>
      <c r="AA25" s="99"/>
      <c r="AB25" s="99"/>
    </row>
    <row r="26" spans="1:28" s="31" customFormat="1" x14ac:dyDescent="0.25">
      <c r="A26" s="33" t="s">
        <v>112</v>
      </c>
      <c r="B26" s="30"/>
      <c r="C26" s="30"/>
      <c r="D26" s="99"/>
      <c r="E26" s="99"/>
      <c r="F26" s="99"/>
      <c r="G26" s="99"/>
      <c r="H26" s="1" t="s">
        <v>13</v>
      </c>
      <c r="I26" s="30"/>
      <c r="J26" s="99"/>
      <c r="K26" s="99"/>
      <c r="L26" s="33" t="s">
        <v>112</v>
      </c>
      <c r="M26" s="30"/>
      <c r="N26" s="47"/>
      <c r="O26" s="99"/>
      <c r="P26" s="1">
        <v>2</v>
      </c>
      <c r="Q26" s="35" t="e">
        <f>COUNTIF('Matriz de Riesgos de gestión'!#REF!,P26)</f>
        <v>#REF!</v>
      </c>
      <c r="R26" s="99"/>
      <c r="S26" s="101">
        <v>600</v>
      </c>
      <c r="T26" s="82" t="e">
        <f>COUNTIF('Matriz de Riesgos de gestión'!#REF!,S26)</f>
        <v>#REF!</v>
      </c>
      <c r="U26" s="32"/>
      <c r="V26" s="32"/>
      <c r="W26" s="99"/>
      <c r="X26" s="99"/>
      <c r="Y26" s="99"/>
      <c r="Z26" s="99"/>
      <c r="AA26" s="99"/>
      <c r="AB26" s="99"/>
    </row>
    <row r="27" spans="1:28" s="31" customFormat="1" x14ac:dyDescent="0.25">
      <c r="A27" s="1">
        <v>1</v>
      </c>
      <c r="B27" s="35" t="e">
        <f>COUNTIF('Matriz de Riesgos de gestión'!#REF!,A27)</f>
        <v>#REF!</v>
      </c>
      <c r="C27" s="30"/>
      <c r="D27" s="99"/>
      <c r="E27" s="99"/>
      <c r="F27" s="33" t="s">
        <v>127</v>
      </c>
      <c r="G27" s="99"/>
      <c r="H27" s="62"/>
      <c r="I27" s="30"/>
      <c r="J27" s="99"/>
      <c r="K27" s="99"/>
      <c r="L27" s="1">
        <v>1</v>
      </c>
      <c r="M27" s="35" t="e">
        <f>COUNTIF('Matriz de Riesgos de gestión'!#REF!,L27)</f>
        <v>#REF!</v>
      </c>
      <c r="N27" s="47"/>
      <c r="O27" s="99"/>
      <c r="P27" s="1">
        <v>3</v>
      </c>
      <c r="Q27" s="35" t="e">
        <f>COUNTIF('Matriz de Riesgos de gestión'!#REF!,P27)</f>
        <v>#REF!</v>
      </c>
      <c r="R27" s="99"/>
      <c r="S27" s="99"/>
      <c r="T27" s="99"/>
      <c r="U27" s="32"/>
      <c r="V27" s="32"/>
      <c r="W27" s="99"/>
      <c r="X27" s="99"/>
      <c r="Y27" s="99"/>
      <c r="Z27" s="99"/>
      <c r="AA27" s="99"/>
      <c r="AB27" s="99"/>
    </row>
    <row r="28" spans="1:28" s="31" customFormat="1" x14ac:dyDescent="0.25">
      <c r="A28" s="1">
        <v>2</v>
      </c>
      <c r="B28" s="35" t="e">
        <f>COUNTIF('Matriz de Riesgos de gestión'!#REF!,A28)</f>
        <v>#REF!</v>
      </c>
      <c r="C28" s="30"/>
      <c r="D28" s="99"/>
      <c r="E28" s="99"/>
      <c r="F28" s="103" t="s">
        <v>36</v>
      </c>
      <c r="G28" s="99"/>
      <c r="H28" s="62"/>
      <c r="I28" s="30"/>
      <c r="J28" s="99"/>
      <c r="K28" s="99"/>
      <c r="L28" s="1">
        <v>2</v>
      </c>
      <c r="M28" s="35" t="e">
        <f>COUNTIF('Matriz de Riesgos de gestión'!#REF!,L28)</f>
        <v>#REF!</v>
      </c>
      <c r="N28" s="47"/>
      <c r="O28" s="99"/>
      <c r="P28" s="1">
        <v>4</v>
      </c>
      <c r="Q28" s="35" t="e">
        <f>COUNTIF('Matriz de Riesgos de gestión'!#REF!,P28)</f>
        <v>#REF!</v>
      </c>
      <c r="R28" s="99"/>
      <c r="S28" s="99"/>
      <c r="T28" s="99"/>
      <c r="U28" s="32"/>
      <c r="V28" s="32"/>
      <c r="W28" s="99"/>
      <c r="X28" s="99"/>
      <c r="Y28" s="99"/>
      <c r="Z28" s="99"/>
      <c r="AA28" s="99"/>
      <c r="AB28" s="99"/>
    </row>
    <row r="29" spans="1:28" s="31" customFormat="1" x14ac:dyDescent="0.25">
      <c r="A29" s="1">
        <v>3</v>
      </c>
      <c r="B29" s="35" t="e">
        <f>COUNTIF('Matriz de Riesgos de gestión'!#REF!,A29)</f>
        <v>#REF!</v>
      </c>
      <c r="C29" s="30"/>
      <c r="D29" s="99"/>
      <c r="E29" s="99"/>
      <c r="F29" s="103" t="s">
        <v>52</v>
      </c>
      <c r="G29" s="99"/>
      <c r="H29" s="62"/>
      <c r="I29" s="30"/>
      <c r="J29" s="99"/>
      <c r="K29" s="99"/>
      <c r="L29" s="1">
        <v>3</v>
      </c>
      <c r="M29" s="35" t="e">
        <f>COUNTIF('Matriz de Riesgos de gestión'!#REF!,L29)</f>
        <v>#REF!</v>
      </c>
      <c r="N29" s="47"/>
      <c r="O29" s="99"/>
      <c r="P29" s="1">
        <v>6</v>
      </c>
      <c r="Q29" s="35" t="e">
        <f>COUNTIF('Matriz de Riesgos de gestión'!#REF!,P29)</f>
        <v>#REF!</v>
      </c>
      <c r="R29" s="99"/>
      <c r="S29" s="99"/>
      <c r="T29" s="99"/>
      <c r="U29" s="32"/>
      <c r="V29" s="32"/>
      <c r="W29" s="99"/>
      <c r="X29" s="99"/>
      <c r="Y29" s="99"/>
      <c r="Z29" s="99"/>
      <c r="AA29" s="99"/>
      <c r="AB29" s="99"/>
    </row>
    <row r="30" spans="1:28" s="31" customFormat="1" x14ac:dyDescent="0.25">
      <c r="A30" s="1">
        <v>4</v>
      </c>
      <c r="B30" s="35" t="e">
        <f>COUNTIF('Matriz de Riesgos de gestión'!#REF!,A30)</f>
        <v>#REF!</v>
      </c>
      <c r="C30" s="30"/>
      <c r="D30" s="99"/>
      <c r="E30" s="99"/>
      <c r="F30" s="103" t="s">
        <v>128</v>
      </c>
      <c r="G30" s="99"/>
      <c r="H30" s="99"/>
      <c r="I30" s="30"/>
      <c r="J30" s="99"/>
      <c r="K30" s="99"/>
      <c r="L30" s="1">
        <v>4</v>
      </c>
      <c r="M30" s="35" t="e">
        <f>COUNTIF('Matriz de Riesgos de gestión'!#REF!,L30)</f>
        <v>#REF!</v>
      </c>
      <c r="N30" s="47"/>
      <c r="O30" s="99"/>
      <c r="P30" s="1">
        <v>8</v>
      </c>
      <c r="Q30" s="35" t="e">
        <f>COUNTIF('Matriz de Riesgos de gestión'!#REF!,P30)</f>
        <v>#REF!</v>
      </c>
      <c r="R30" s="99"/>
      <c r="S30" s="99"/>
      <c r="T30" s="99"/>
      <c r="U30" s="32"/>
      <c r="V30" s="32"/>
      <c r="W30" s="99"/>
      <c r="X30" s="99"/>
      <c r="Y30" s="99"/>
      <c r="Z30" s="99"/>
      <c r="AA30" s="99"/>
      <c r="AB30" s="99"/>
    </row>
    <row r="31" spans="1:28" s="31" customFormat="1" x14ac:dyDescent="0.25">
      <c r="A31" s="1">
        <v>5</v>
      </c>
      <c r="B31" s="35" t="e">
        <f>COUNTIF('Matriz de Riesgos de gestión'!#REF!,A31)</f>
        <v>#REF!</v>
      </c>
      <c r="C31" s="30"/>
      <c r="D31" s="99"/>
      <c r="E31" s="99"/>
      <c r="F31" s="103" t="s">
        <v>57</v>
      </c>
      <c r="G31" s="99"/>
      <c r="H31" s="104"/>
      <c r="I31" s="30"/>
      <c r="J31" s="99"/>
      <c r="K31" s="99"/>
      <c r="L31" s="1">
        <v>5</v>
      </c>
      <c r="M31" s="35" t="e">
        <f>COUNTIF('Matriz de Riesgos de gestión'!#REF!,L31)</f>
        <v>#REF!</v>
      </c>
      <c r="N31" s="47"/>
      <c r="O31" s="99"/>
      <c r="P31" s="1">
        <v>9</v>
      </c>
      <c r="Q31" s="35" t="e">
        <f>COUNTIF('Matriz de Riesgos de gestión'!#REF!,P31)</f>
        <v>#REF!</v>
      </c>
      <c r="R31" s="99"/>
      <c r="S31" s="99"/>
      <c r="T31" s="99"/>
      <c r="U31" s="32"/>
      <c r="V31" s="32"/>
      <c r="W31" s="99"/>
      <c r="X31" s="99"/>
      <c r="Y31" s="99"/>
      <c r="Z31" s="99"/>
      <c r="AA31" s="99"/>
      <c r="AB31" s="99"/>
    </row>
    <row r="32" spans="1:28" s="31" customFormat="1" x14ac:dyDescent="0.25">
      <c r="A32" s="1">
        <v>6</v>
      </c>
      <c r="B32" s="35" t="e">
        <f>COUNTIF('Matriz de Riesgos de gestión'!#REF!,A32)</f>
        <v>#REF!</v>
      </c>
      <c r="C32" s="30"/>
      <c r="D32" s="99"/>
      <c r="E32" s="99"/>
      <c r="F32" s="103" t="s">
        <v>129</v>
      </c>
      <c r="G32" s="99"/>
      <c r="H32" s="104"/>
      <c r="I32" s="30"/>
      <c r="J32" s="99"/>
      <c r="K32" s="99"/>
      <c r="L32" s="1">
        <v>6</v>
      </c>
      <c r="M32" s="35" t="e">
        <f>COUNTIF('Matriz de Riesgos de gestión'!#REF!,L32)</f>
        <v>#REF!</v>
      </c>
      <c r="N32" s="47"/>
      <c r="O32" s="99"/>
      <c r="P32" s="1">
        <v>12</v>
      </c>
      <c r="Q32" s="35" t="e">
        <f>COUNTIF('Matriz de Riesgos de gestión'!#REF!,P32)</f>
        <v>#REF!</v>
      </c>
      <c r="R32" s="99"/>
      <c r="S32" s="99"/>
      <c r="T32" s="99"/>
      <c r="U32" s="32"/>
      <c r="V32" s="32"/>
      <c r="W32" s="99"/>
      <c r="X32" s="99"/>
      <c r="Y32" s="99"/>
      <c r="Z32" s="99"/>
      <c r="AA32" s="99"/>
      <c r="AB32" s="99"/>
    </row>
    <row r="33" spans="1:22" s="31" customFormat="1" x14ac:dyDescent="0.25">
      <c r="A33" s="1">
        <v>7</v>
      </c>
      <c r="B33" s="35" t="e">
        <f>COUNTIF('Matriz de Riesgos de gestión'!#REF!,A33)</f>
        <v>#REF!</v>
      </c>
      <c r="C33" s="30"/>
      <c r="D33" s="99"/>
      <c r="E33" s="99"/>
      <c r="F33" s="103" t="s">
        <v>130</v>
      </c>
      <c r="G33" s="99"/>
      <c r="H33" s="104"/>
      <c r="I33" s="30"/>
      <c r="J33" s="99"/>
      <c r="K33" s="99"/>
      <c r="L33" s="1">
        <v>7</v>
      </c>
      <c r="M33" s="35" t="e">
        <f>COUNTIF('Matriz de Riesgos de gestión'!#REF!,L33)</f>
        <v>#REF!</v>
      </c>
      <c r="N33" s="47"/>
      <c r="O33" s="99"/>
      <c r="P33" s="1">
        <v>16</v>
      </c>
      <c r="Q33" s="35" t="e">
        <f>COUNTIF('Matriz de Riesgos de gestión'!#REF!,P33)</f>
        <v>#REF!</v>
      </c>
      <c r="R33" s="99"/>
      <c r="S33" s="99"/>
      <c r="T33" s="99"/>
      <c r="U33" s="32"/>
      <c r="V33" s="32"/>
    </row>
    <row r="34" spans="1:22" s="31" customFormat="1" x14ac:dyDescent="0.25">
      <c r="A34" s="1">
        <v>8</v>
      </c>
      <c r="B34" s="35" t="e">
        <f>COUNTIF('Matriz de Riesgos de gestión'!#REF!,A34)</f>
        <v>#REF!</v>
      </c>
      <c r="C34" s="30"/>
      <c r="D34" s="99"/>
      <c r="E34" s="99"/>
      <c r="F34" s="62"/>
      <c r="G34" s="99"/>
      <c r="H34" s="104"/>
      <c r="I34" s="30"/>
      <c r="J34" s="99"/>
      <c r="K34" s="99"/>
      <c r="L34" s="1">
        <v>8</v>
      </c>
      <c r="M34" s="35" t="e">
        <f>COUNTIF('Matriz de Riesgos de gestión'!#REF!,L34)</f>
        <v>#REF!</v>
      </c>
      <c r="N34" s="47"/>
      <c r="O34" s="99"/>
      <c r="P34" s="1"/>
      <c r="Q34" s="35" t="e">
        <f>SUM(Q25:Q33)</f>
        <v>#REF!</v>
      </c>
      <c r="R34" s="99"/>
      <c r="S34" s="99"/>
      <c r="T34" s="32"/>
      <c r="U34" s="32"/>
      <c r="V34" s="32"/>
    </row>
    <row r="35" spans="1:22" s="31" customFormat="1" x14ac:dyDescent="0.25">
      <c r="A35" s="1">
        <v>9</v>
      </c>
      <c r="B35" s="35" t="e">
        <f>COUNTIF('Matriz de Riesgos de gestión'!#REF!,A35)</f>
        <v>#REF!</v>
      </c>
      <c r="C35" s="30"/>
      <c r="D35" s="99"/>
      <c r="E35" s="99"/>
      <c r="F35" s="33" t="s">
        <v>131</v>
      </c>
      <c r="G35" s="99"/>
      <c r="H35" s="104"/>
      <c r="I35" s="30"/>
      <c r="J35" s="99"/>
      <c r="K35" s="99"/>
      <c r="L35" s="1">
        <v>9</v>
      </c>
      <c r="M35" s="35" t="e">
        <f>COUNTIF('Matriz de Riesgos de gestión'!#REF!,L35)</f>
        <v>#REF!</v>
      </c>
      <c r="N35" s="47"/>
      <c r="O35" s="99"/>
      <c r="P35" s="99"/>
      <c r="Q35" s="35"/>
      <c r="R35" s="99"/>
      <c r="S35" s="99"/>
      <c r="T35" s="32"/>
      <c r="U35" s="32"/>
      <c r="V35" s="32"/>
    </row>
    <row r="36" spans="1:22" s="31" customFormat="1" x14ac:dyDescent="0.25">
      <c r="A36" s="1">
        <v>10</v>
      </c>
      <c r="B36" s="35" t="e">
        <f>COUNTIF('Matriz de Riesgos de gestión'!#REF!,A36)</f>
        <v>#REF!</v>
      </c>
      <c r="C36" s="30"/>
      <c r="D36" s="99"/>
      <c r="E36" s="99"/>
      <c r="F36" s="103" t="s">
        <v>79</v>
      </c>
      <c r="G36" s="99"/>
      <c r="H36" s="104"/>
      <c r="I36" s="30"/>
      <c r="J36" s="99"/>
      <c r="K36" s="99"/>
      <c r="L36" s="1">
        <v>10</v>
      </c>
      <c r="M36" s="35" t="e">
        <f>COUNTIF('Matriz de Riesgos de gestión'!#REF!,L36)</f>
        <v>#REF!</v>
      </c>
      <c r="N36" s="47"/>
      <c r="O36" s="99"/>
      <c r="P36" s="33" t="s">
        <v>132</v>
      </c>
      <c r="Q36" s="99"/>
      <c r="R36" s="99"/>
      <c r="S36" s="83" t="s">
        <v>132</v>
      </c>
      <c r="T36" s="32"/>
      <c r="U36" s="32"/>
      <c r="V36" s="32"/>
    </row>
    <row r="37" spans="1:22" s="31" customFormat="1" x14ac:dyDescent="0.25">
      <c r="A37" s="99"/>
      <c r="B37" s="35" t="e">
        <f>SUM(B27:B36)</f>
        <v>#REF!</v>
      </c>
      <c r="C37" s="30"/>
      <c r="D37" s="99"/>
      <c r="E37" s="99"/>
      <c r="F37" s="103" t="s">
        <v>88</v>
      </c>
      <c r="G37" s="99"/>
      <c r="H37" s="104"/>
      <c r="I37" s="30"/>
      <c r="J37" s="99"/>
      <c r="K37" s="99"/>
      <c r="L37" s="99"/>
      <c r="M37" s="35" t="e">
        <f>SUM(M27:M36)</f>
        <v>#REF!</v>
      </c>
      <c r="N37" s="47"/>
      <c r="O37" s="99"/>
      <c r="P37" s="101" t="s">
        <v>133</v>
      </c>
      <c r="Q37" s="101" t="e">
        <f>SUM(Q25:Q26)</f>
        <v>#REF!</v>
      </c>
      <c r="R37" s="99"/>
      <c r="S37" s="101" t="s">
        <v>134</v>
      </c>
      <c r="T37" s="84" t="e">
        <f>SUM(T9:T12)</f>
        <v>#REF!</v>
      </c>
      <c r="U37" s="32"/>
      <c r="V37" s="32"/>
    </row>
    <row r="38" spans="1:22" s="31" customFormat="1" x14ac:dyDescent="0.25">
      <c r="A38" s="99"/>
      <c r="B38" s="30"/>
      <c r="C38" s="30"/>
      <c r="D38" s="99"/>
      <c r="E38" s="99"/>
      <c r="F38" s="103" t="s">
        <v>95</v>
      </c>
      <c r="G38" s="99"/>
      <c r="H38" s="104"/>
      <c r="I38" s="30"/>
      <c r="J38" s="99"/>
      <c r="K38" s="99"/>
      <c r="L38" s="99"/>
      <c r="M38" s="99"/>
      <c r="N38" s="47"/>
      <c r="O38" s="99"/>
      <c r="P38" s="101" t="s">
        <v>135</v>
      </c>
      <c r="Q38" s="101" t="e">
        <f>SUM(Q27:Q28)</f>
        <v>#REF!</v>
      </c>
      <c r="R38" s="99"/>
      <c r="S38" s="101" t="s">
        <v>136</v>
      </c>
      <c r="T38" s="84" t="e">
        <f>SUM(T13:T15)</f>
        <v>#REF!</v>
      </c>
      <c r="U38" s="32"/>
      <c r="V38" s="32"/>
    </row>
    <row r="39" spans="1:22" s="31" customFormat="1" x14ac:dyDescent="0.25">
      <c r="A39" s="33" t="s">
        <v>137</v>
      </c>
      <c r="B39" s="99"/>
      <c r="C39" s="99"/>
      <c r="D39" s="99"/>
      <c r="E39" s="99"/>
      <c r="F39" s="99"/>
      <c r="G39" s="99"/>
      <c r="H39" s="99"/>
      <c r="I39" s="99"/>
      <c r="J39" s="99"/>
      <c r="K39" s="99"/>
      <c r="L39" s="99"/>
      <c r="M39" s="99"/>
      <c r="N39" s="99"/>
      <c r="O39" s="99"/>
      <c r="P39" s="101" t="s">
        <v>138</v>
      </c>
      <c r="Q39" s="101" t="e">
        <f>SUM(Q29:Q31)</f>
        <v>#REF!</v>
      </c>
      <c r="R39" s="99"/>
      <c r="S39" s="101" t="s">
        <v>139</v>
      </c>
      <c r="T39" s="63" t="e">
        <f>SUM(T16:T18)</f>
        <v>#REF!</v>
      </c>
      <c r="U39" s="99"/>
      <c r="V39" s="99"/>
    </row>
    <row r="40" spans="1:22" x14ac:dyDescent="0.25">
      <c r="A40" s="34" t="s">
        <v>140</v>
      </c>
      <c r="B40" s="35">
        <f>COUNTIF(A$42:A$48,A40)</f>
        <v>0</v>
      </c>
      <c r="C40" s="30"/>
      <c r="D40" s="106"/>
      <c r="E40" s="106"/>
      <c r="F40" s="33" t="s">
        <v>141</v>
      </c>
      <c r="G40" s="106"/>
      <c r="H40" s="106"/>
      <c r="I40" s="106"/>
      <c r="J40" s="106"/>
      <c r="K40" s="106"/>
      <c r="L40" s="33" t="s">
        <v>132</v>
      </c>
      <c r="M40" s="99"/>
      <c r="N40" s="47"/>
      <c r="O40" s="106"/>
      <c r="P40" s="101" t="s">
        <v>142</v>
      </c>
      <c r="Q40" s="107" t="e">
        <f>SUM(Q32:Q33)</f>
        <v>#REF!</v>
      </c>
      <c r="R40" s="106"/>
      <c r="S40" s="101" t="s">
        <v>143</v>
      </c>
      <c r="T40" s="85" t="e">
        <f>SUM(T19:T26)</f>
        <v>#REF!</v>
      </c>
      <c r="U40" s="106"/>
      <c r="V40" s="106"/>
    </row>
    <row r="41" spans="1:22" x14ac:dyDescent="0.25">
      <c r="A41" s="36" t="s">
        <v>144</v>
      </c>
      <c r="B41" s="35">
        <f>COUNTIF(A$42:A$48,A41)</f>
        <v>0</v>
      </c>
      <c r="C41" s="30"/>
      <c r="D41" s="106"/>
      <c r="E41" s="106"/>
      <c r="F41" s="103" t="s">
        <v>145</v>
      </c>
      <c r="G41" s="106"/>
      <c r="H41" s="106"/>
      <c r="I41" s="106"/>
      <c r="J41" s="106"/>
      <c r="K41" s="106"/>
      <c r="L41" s="59" t="s">
        <v>133</v>
      </c>
      <c r="M41" s="35" t="e">
        <f>SUM(M27:M30)</f>
        <v>#REF!</v>
      </c>
      <c r="N41" s="47"/>
      <c r="O41" s="106"/>
      <c r="P41" s="106"/>
      <c r="Q41" s="106"/>
      <c r="R41" s="106"/>
      <c r="S41" s="106"/>
      <c r="T41" s="106"/>
      <c r="U41" s="106"/>
      <c r="V41" s="106"/>
    </row>
    <row r="42" spans="1:22" x14ac:dyDescent="0.25">
      <c r="A42" s="37" t="s">
        <v>146</v>
      </c>
      <c r="B42" s="35">
        <f>COUNTIF(A$42:A$48,A42)</f>
        <v>1</v>
      </c>
      <c r="C42" s="30"/>
      <c r="D42" s="106"/>
      <c r="E42" s="106"/>
      <c r="F42" s="103" t="s">
        <v>147</v>
      </c>
      <c r="G42" s="106"/>
      <c r="H42" s="106"/>
      <c r="I42" s="106"/>
      <c r="J42" s="106"/>
      <c r="K42" s="106"/>
      <c r="L42" s="59" t="s">
        <v>135</v>
      </c>
      <c r="M42" s="35" t="e">
        <f>SUM(M31)</f>
        <v>#REF!</v>
      </c>
      <c r="N42" s="47"/>
      <c r="O42" s="106"/>
      <c r="P42" s="106"/>
      <c r="Q42" s="106"/>
      <c r="R42" s="106"/>
      <c r="S42" s="106"/>
      <c r="T42" s="106"/>
      <c r="U42" s="106"/>
      <c r="V42" s="106"/>
    </row>
    <row r="43" spans="1:22" x14ac:dyDescent="0.25">
      <c r="A43" s="38" t="s">
        <v>148</v>
      </c>
      <c r="B43" s="35">
        <f>COUNTIF(A$42:A$48,A43)</f>
        <v>1</v>
      </c>
      <c r="C43" s="30"/>
      <c r="D43" s="106"/>
      <c r="E43" s="106"/>
      <c r="F43" s="106"/>
      <c r="G43" s="106"/>
      <c r="H43" s="106"/>
      <c r="I43" s="106"/>
      <c r="J43" s="106"/>
      <c r="K43" s="106"/>
      <c r="L43" s="59" t="s">
        <v>138</v>
      </c>
      <c r="M43" s="35" t="e">
        <f>SUM(M32:M33)</f>
        <v>#REF!</v>
      </c>
      <c r="N43" s="47"/>
      <c r="O43" s="106"/>
      <c r="P43" s="106"/>
      <c r="Q43" s="106"/>
      <c r="R43" s="106"/>
      <c r="S43" s="106"/>
      <c r="T43" s="106"/>
      <c r="U43" s="106"/>
      <c r="V43" s="106"/>
    </row>
    <row r="44" spans="1:22" x14ac:dyDescent="0.25">
      <c r="A44" s="40" t="s">
        <v>45</v>
      </c>
      <c r="B44" s="35">
        <f>SUM(B40:B43)</f>
        <v>2</v>
      </c>
      <c r="C44" s="30"/>
      <c r="D44" s="106"/>
      <c r="E44" s="106"/>
      <c r="F44" s="33" t="s">
        <v>149</v>
      </c>
      <c r="G44" s="106"/>
      <c r="H44" s="106"/>
      <c r="I44" s="106"/>
      <c r="J44" s="106"/>
      <c r="K44" s="106"/>
      <c r="L44" s="206" t="s">
        <v>142</v>
      </c>
      <c r="M44" s="204" t="e">
        <f>SUM(M34:M36)</f>
        <v>#REF!</v>
      </c>
      <c r="N44" s="47"/>
      <c r="O44" s="106"/>
      <c r="P44" s="106"/>
      <c r="Q44" s="106"/>
      <c r="R44" s="106"/>
      <c r="S44" s="106"/>
      <c r="T44" s="106"/>
      <c r="U44" s="106"/>
      <c r="V44" s="106"/>
    </row>
    <row r="45" spans="1:22" x14ac:dyDescent="0.25">
      <c r="A45" s="106"/>
      <c r="B45" s="106"/>
      <c r="C45" s="106"/>
      <c r="D45" s="106"/>
      <c r="E45" s="106"/>
      <c r="F45" s="103" t="s">
        <v>150</v>
      </c>
      <c r="G45" s="106"/>
      <c r="H45" s="106"/>
      <c r="I45" s="106"/>
      <c r="J45" s="106"/>
      <c r="K45" s="106"/>
      <c r="L45" s="207"/>
      <c r="M45" s="205"/>
      <c r="N45" s="47"/>
      <c r="O45" s="106"/>
      <c r="P45" s="106"/>
      <c r="Q45" s="106"/>
      <c r="R45" s="106"/>
      <c r="S45" s="106"/>
      <c r="T45" s="106"/>
      <c r="U45" s="106"/>
      <c r="V45" s="106"/>
    </row>
    <row r="46" spans="1:22" x14ac:dyDescent="0.25">
      <c r="A46" s="106"/>
      <c r="B46" s="106"/>
      <c r="C46" s="106"/>
      <c r="D46" s="106"/>
      <c r="E46" s="106"/>
      <c r="F46" s="103" t="s">
        <v>151</v>
      </c>
      <c r="G46" s="106"/>
      <c r="H46" s="106"/>
      <c r="I46" s="106"/>
      <c r="J46" s="106"/>
      <c r="K46" s="106"/>
      <c r="L46" s="106"/>
      <c r="M46" s="106"/>
      <c r="N46" s="106"/>
      <c r="O46" s="108"/>
      <c r="P46" s="106"/>
      <c r="Q46" s="106"/>
      <c r="R46" s="106"/>
      <c r="S46" s="106"/>
      <c r="T46" s="106"/>
      <c r="U46" s="106"/>
      <c r="V46" s="106"/>
    </row>
    <row r="47" spans="1:22" x14ac:dyDescent="0.25">
      <c r="A47" s="33" t="s">
        <v>152</v>
      </c>
      <c r="B47" s="106"/>
      <c r="C47" s="106"/>
      <c r="D47" s="106"/>
      <c r="E47" s="106"/>
      <c r="F47" s="106"/>
      <c r="G47" s="106"/>
      <c r="H47" s="106"/>
      <c r="I47" s="106"/>
      <c r="J47" s="106"/>
      <c r="K47" s="106"/>
      <c r="L47" s="106"/>
      <c r="M47" s="106"/>
      <c r="N47" s="106"/>
      <c r="O47" s="106"/>
      <c r="P47" s="106"/>
      <c r="Q47" s="106"/>
      <c r="R47" s="106"/>
      <c r="S47" s="106"/>
      <c r="T47" s="106"/>
      <c r="U47" s="106"/>
      <c r="V47" s="106"/>
    </row>
    <row r="48" spans="1:22" x14ac:dyDescent="0.25">
      <c r="A48" s="103" t="s">
        <v>153</v>
      </c>
      <c r="B48" s="106"/>
      <c r="C48" s="106"/>
      <c r="D48" s="106"/>
      <c r="E48" s="106"/>
      <c r="F48" s="33" t="s">
        <v>154</v>
      </c>
      <c r="G48" s="106"/>
      <c r="H48" s="106"/>
      <c r="I48" s="106"/>
      <c r="J48" s="106"/>
      <c r="K48" s="106"/>
      <c r="L48" s="106"/>
      <c r="M48" s="106"/>
      <c r="N48" s="106"/>
      <c r="O48" s="106"/>
      <c r="P48" s="106"/>
      <c r="Q48" s="106"/>
      <c r="R48" s="106"/>
      <c r="S48" s="106"/>
      <c r="T48" s="106"/>
      <c r="U48" s="106"/>
      <c r="V48" s="106"/>
    </row>
    <row r="49" spans="1:6" x14ac:dyDescent="0.25">
      <c r="A49" s="103" t="s">
        <v>155</v>
      </c>
      <c r="B49" s="35">
        <f>COUNTIF('Matriz de Riesgos de gestión'!$C$8:$C$428,A49)</f>
        <v>12</v>
      </c>
      <c r="C49" s="30"/>
      <c r="D49" s="106"/>
      <c r="E49" s="106"/>
      <c r="F49" s="103" t="s">
        <v>156</v>
      </c>
    </row>
    <row r="50" spans="1:6" x14ac:dyDescent="0.25">
      <c r="A50" s="103" t="s">
        <v>157</v>
      </c>
      <c r="B50" s="35">
        <f>COUNTIF('Matriz de Riesgos de gestión'!$C$8:$C$428,A50)</f>
        <v>13</v>
      </c>
      <c r="C50" s="30"/>
      <c r="D50" s="106"/>
      <c r="E50" s="106"/>
      <c r="F50" s="103" t="s">
        <v>158</v>
      </c>
    </row>
    <row r="51" spans="1:6" x14ac:dyDescent="0.25">
      <c r="A51" s="103" t="s">
        <v>159</v>
      </c>
      <c r="B51" s="35">
        <f>COUNTIF('Matriz de Riesgos de gestión'!$C$8:$C$428,A51)</f>
        <v>0</v>
      </c>
      <c r="C51" s="30"/>
      <c r="D51" s="106"/>
      <c r="E51" s="106"/>
      <c r="F51" s="106"/>
    </row>
    <row r="52" spans="1:6" x14ac:dyDescent="0.25">
      <c r="A52" s="103" t="s">
        <v>160</v>
      </c>
      <c r="B52" s="35">
        <f>COUNTIF('Matriz de Riesgos de gestión'!$C$8:$C$428,A52)</f>
        <v>1</v>
      </c>
      <c r="C52" s="30"/>
      <c r="D52" s="106"/>
      <c r="E52" s="106"/>
      <c r="F52" s="33" t="s">
        <v>161</v>
      </c>
    </row>
    <row r="53" spans="1:6" ht="30" x14ac:dyDescent="0.25">
      <c r="A53" s="100" t="s">
        <v>162</v>
      </c>
      <c r="B53" s="35">
        <f>COUNTIF('Matriz de Riesgos de gestión'!$C$8:$C$428,A53)</f>
        <v>0</v>
      </c>
      <c r="C53" s="30"/>
      <c r="D53" s="106"/>
      <c r="E53" s="106"/>
      <c r="F53" s="103" t="s">
        <v>163</v>
      </c>
    </row>
    <row r="54" spans="1:6" x14ac:dyDescent="0.25">
      <c r="A54" s="106"/>
      <c r="B54" s="48">
        <f>SUM(B49:B53)</f>
        <v>26</v>
      </c>
      <c r="C54" s="91"/>
      <c r="D54" s="106"/>
      <c r="E54" s="106"/>
      <c r="F54" s="103" t="s">
        <v>164</v>
      </c>
    </row>
    <row r="55" spans="1:6" x14ac:dyDescent="0.25">
      <c r="A55" s="39"/>
      <c r="B55" s="106"/>
      <c r="C55" s="106"/>
      <c r="D55" s="106"/>
      <c r="E55" s="106"/>
      <c r="F55" s="106"/>
    </row>
    <row r="56" spans="1:6" x14ac:dyDescent="0.25">
      <c r="A56" s="33" t="s">
        <v>165</v>
      </c>
      <c r="B56" s="106"/>
      <c r="C56" s="106"/>
      <c r="D56" s="106"/>
      <c r="E56" s="106"/>
      <c r="F56" s="106"/>
    </row>
    <row r="57" spans="1:6" ht="45" x14ac:dyDescent="0.25">
      <c r="A57" s="103" t="s">
        <v>166</v>
      </c>
      <c r="B57" s="103" t="s">
        <v>167</v>
      </c>
      <c r="C57" s="103"/>
      <c r="D57" s="35" t="s">
        <v>168</v>
      </c>
      <c r="E57" s="35" t="s">
        <v>169</v>
      </c>
      <c r="F57" s="33" t="s">
        <v>170</v>
      </c>
    </row>
    <row r="58" spans="1:6" x14ac:dyDescent="0.25">
      <c r="A58" s="103" t="s">
        <v>171</v>
      </c>
      <c r="B58" s="103" t="s">
        <v>160</v>
      </c>
      <c r="C58" s="103"/>
      <c r="D58" s="35" t="e">
        <f>COUNTIFS('Matriz de Riesgos de gestión'!#REF!,$A58,'Matriz de Riesgos de gestión'!#REF!,"SI")</f>
        <v>#REF!</v>
      </c>
      <c r="E58" s="55" t="e">
        <f>COUNTIF('Matriz de Riesgos de gestión'!$B$8:$B$428,A58)-D58</f>
        <v>#REF!</v>
      </c>
      <c r="F58" s="103" t="s">
        <v>153</v>
      </c>
    </row>
    <row r="59" spans="1:6" x14ac:dyDescent="0.25">
      <c r="A59" s="103" t="s">
        <v>172</v>
      </c>
      <c r="B59" s="103" t="s">
        <v>160</v>
      </c>
      <c r="C59" s="103"/>
      <c r="D59" s="35" t="e">
        <f>COUNTIFS('Matriz de Riesgos de gestión'!#REF!,$A59,'Matriz de Riesgos de gestión'!#REF!,"SI")</f>
        <v>#REF!</v>
      </c>
      <c r="E59" s="55" t="e">
        <f>COUNTIF('Matriz de Riesgos de gestión'!$B$8:$B$428,A59)-D59</f>
        <v>#REF!</v>
      </c>
      <c r="F59" s="103" t="s">
        <v>173</v>
      </c>
    </row>
    <row r="60" spans="1:6" x14ac:dyDescent="0.25">
      <c r="A60" s="103" t="s">
        <v>174</v>
      </c>
      <c r="B60" s="103" t="s">
        <v>160</v>
      </c>
      <c r="C60" s="103"/>
      <c r="D60" s="35" t="e">
        <f>COUNTIFS('Matriz de Riesgos de gestión'!#REF!,$A60,'Matriz de Riesgos de gestión'!#REF!,"SI")</f>
        <v>#REF!</v>
      </c>
      <c r="E60" s="55" t="e">
        <f>COUNTIF('Matriz de Riesgos de gestión'!$B$8:$B$428,A60)-D60</f>
        <v>#REF!</v>
      </c>
      <c r="F60" s="103" t="s">
        <v>175</v>
      </c>
    </row>
    <row r="61" spans="1:6" x14ac:dyDescent="0.25">
      <c r="A61" s="103" t="s">
        <v>176</v>
      </c>
      <c r="B61" s="103" t="s">
        <v>155</v>
      </c>
      <c r="C61" s="103"/>
      <c r="D61" s="35" t="e">
        <f>COUNTIFS('Matriz de Riesgos de gestión'!#REF!,$A61,'Matriz de Riesgos de gestión'!#REF!,"SI")</f>
        <v>#REF!</v>
      </c>
      <c r="E61" s="55" t="e">
        <f>COUNTIF('Matriz de Riesgos de gestión'!$B$8:$B$428,A61)-D61</f>
        <v>#REF!</v>
      </c>
      <c r="F61" s="103" t="s">
        <v>177</v>
      </c>
    </row>
    <row r="62" spans="1:6" x14ac:dyDescent="0.25">
      <c r="A62" s="103" t="s">
        <v>178</v>
      </c>
      <c r="B62" s="103" t="s">
        <v>159</v>
      </c>
      <c r="C62" s="103"/>
      <c r="D62" s="35" t="e">
        <f>COUNTIFS('Matriz de Riesgos de gestión'!#REF!,$A62,'Matriz de Riesgos de gestión'!#REF!,"SI")</f>
        <v>#REF!</v>
      </c>
      <c r="E62" s="55" t="e">
        <f>COUNTIF('Matriz de Riesgos de gestión'!$B$8:$B$428,A62)-D62</f>
        <v>#REF!</v>
      </c>
      <c r="F62" s="103" t="s">
        <v>179</v>
      </c>
    </row>
    <row r="63" spans="1:6" x14ac:dyDescent="0.25">
      <c r="A63" s="103" t="s">
        <v>180</v>
      </c>
      <c r="B63" s="103" t="s">
        <v>155</v>
      </c>
      <c r="C63" s="103"/>
      <c r="D63" s="35" t="e">
        <f>COUNTIFS('Matriz de Riesgos de gestión'!#REF!,$A63,'Matriz de Riesgos de gestión'!#REF!,"SI")</f>
        <v>#REF!</v>
      </c>
      <c r="E63" s="55" t="e">
        <f>COUNTIF('Matriz de Riesgos de gestión'!$B$8:$B$428,A63)-D63</f>
        <v>#REF!</v>
      </c>
      <c r="F63" s="103" t="s">
        <v>181</v>
      </c>
    </row>
    <row r="64" spans="1:6" x14ac:dyDescent="0.25">
      <c r="A64" s="103" t="s">
        <v>182</v>
      </c>
      <c r="B64" s="103" t="s">
        <v>157</v>
      </c>
      <c r="C64" s="103"/>
      <c r="D64" s="35" t="e">
        <f>COUNTIFS('Matriz de Riesgos de gestión'!#REF!,$A64,'Matriz de Riesgos de gestión'!#REF!,"SI")</f>
        <v>#REF!</v>
      </c>
      <c r="E64" s="55" t="e">
        <f>COUNTIF('Matriz de Riesgos de gestión'!$B$8:$B$428,A64)-D64</f>
        <v>#REF!</v>
      </c>
      <c r="F64" s="103" t="s">
        <v>183</v>
      </c>
    </row>
    <row r="65" spans="1:6" x14ac:dyDescent="0.25">
      <c r="A65" s="103" t="s">
        <v>184</v>
      </c>
      <c r="B65" s="103" t="s">
        <v>157</v>
      </c>
      <c r="C65" s="103"/>
      <c r="D65" s="35" t="e">
        <f>COUNTIFS('Matriz de Riesgos de gestión'!#REF!,$A65,'Matriz de Riesgos de gestión'!#REF!,"SI")</f>
        <v>#REF!</v>
      </c>
      <c r="E65" s="55" t="e">
        <f>COUNTIF('Matriz de Riesgos de gestión'!$B$8:$B$428,A65)-D65</f>
        <v>#REF!</v>
      </c>
      <c r="F65" s="103" t="s">
        <v>185</v>
      </c>
    </row>
    <row r="66" spans="1:6" x14ac:dyDescent="0.25">
      <c r="A66" s="103" t="s">
        <v>186</v>
      </c>
      <c r="B66" s="103" t="s">
        <v>157</v>
      </c>
      <c r="C66" s="103"/>
      <c r="D66" s="35" t="e">
        <f>COUNTIFS('Matriz de Riesgos de gestión'!#REF!,$A66,'Matriz de Riesgos de gestión'!#REF!,"SI")</f>
        <v>#REF!</v>
      </c>
      <c r="E66" s="55" t="e">
        <f>COUNTIF('Matriz de Riesgos de gestión'!$B$8:$B$428,A66)-D66</f>
        <v>#REF!</v>
      </c>
      <c r="F66" s="103" t="s">
        <v>187</v>
      </c>
    </row>
    <row r="67" spans="1:6" x14ac:dyDescent="0.25">
      <c r="A67" s="103" t="s">
        <v>188</v>
      </c>
      <c r="B67" s="103" t="s">
        <v>157</v>
      </c>
      <c r="C67" s="103"/>
      <c r="D67" s="35" t="e">
        <f>COUNTIFS('Matriz de Riesgos de gestión'!#REF!,$A67,'Matriz de Riesgos de gestión'!#REF!,"SI")</f>
        <v>#REF!</v>
      </c>
      <c r="E67" s="55" t="e">
        <f>COUNTIF('Matriz de Riesgos de gestión'!$B$8:$B$428,A67)-D67</f>
        <v>#REF!</v>
      </c>
      <c r="F67" s="103" t="s">
        <v>189</v>
      </c>
    </row>
    <row r="68" spans="1:6" x14ac:dyDescent="0.25">
      <c r="A68" s="103" t="s">
        <v>190</v>
      </c>
      <c r="B68" s="103" t="s">
        <v>157</v>
      </c>
      <c r="C68" s="103"/>
      <c r="D68" s="35" t="e">
        <f>COUNTIFS('Matriz de Riesgos de gestión'!#REF!,$A68,'Matriz de Riesgos de gestión'!#REF!,"SI")</f>
        <v>#REF!</v>
      </c>
      <c r="E68" s="55" t="e">
        <f>COUNTIF('Matriz de Riesgos de gestión'!$B$8:$B$428,A68)-D68</f>
        <v>#REF!</v>
      </c>
      <c r="F68" s="103" t="s">
        <v>191</v>
      </c>
    </row>
    <row r="69" spans="1:6" x14ac:dyDescent="0.25">
      <c r="A69" s="103" t="s">
        <v>192</v>
      </c>
      <c r="B69" s="103" t="s">
        <v>157</v>
      </c>
      <c r="C69" s="103"/>
      <c r="D69" s="35" t="e">
        <f>COUNTIFS('Matriz de Riesgos de gestión'!#REF!,$A69,'Matriz de Riesgos de gestión'!#REF!,"SI")</f>
        <v>#REF!</v>
      </c>
      <c r="E69" s="55" t="e">
        <f>COUNTIF('Matriz de Riesgos de gestión'!$B$8:$B$428,A69)-D69</f>
        <v>#REF!</v>
      </c>
      <c r="F69" s="103" t="s">
        <v>193</v>
      </c>
    </row>
    <row r="70" spans="1:6" x14ac:dyDescent="0.25">
      <c r="A70" s="103" t="s">
        <v>194</v>
      </c>
      <c r="B70" s="103" t="s">
        <v>157</v>
      </c>
      <c r="C70" s="103"/>
      <c r="D70" s="35" t="e">
        <f>COUNTIFS('Matriz de Riesgos de gestión'!#REF!,$A70,'Matriz de Riesgos de gestión'!#REF!,"SI")</f>
        <v>#REF!</v>
      </c>
      <c r="E70" s="55" t="e">
        <f>COUNTIF('Matriz de Riesgos de gestión'!$B$8:$B$428,A70)-D70</f>
        <v>#REF!</v>
      </c>
      <c r="F70" s="106"/>
    </row>
    <row r="71" spans="1:6" x14ac:dyDescent="0.25">
      <c r="A71" s="103" t="s">
        <v>195</v>
      </c>
      <c r="B71" s="103" t="s">
        <v>155</v>
      </c>
      <c r="C71" s="103"/>
      <c r="D71" s="35" t="e">
        <f>COUNTIFS('Matriz de Riesgos de gestión'!#REF!,$A71,'Matriz de Riesgos de gestión'!#REF!,"SI")</f>
        <v>#REF!</v>
      </c>
      <c r="E71" s="55" t="e">
        <f>COUNTIF('Matriz de Riesgos de gestión'!$B$8:$B$428,A71)-D71</f>
        <v>#REF!</v>
      </c>
      <c r="F71" s="106"/>
    </row>
    <row r="72" spans="1:6" x14ac:dyDescent="0.25">
      <c r="A72" s="103" t="s">
        <v>196</v>
      </c>
      <c r="B72" s="106"/>
      <c r="C72" s="106"/>
      <c r="D72" s="35" t="e">
        <f>SUM(D58:D71)</f>
        <v>#REF!</v>
      </c>
      <c r="E72" s="35" t="e">
        <f>SUM(E58:E71)</f>
        <v>#REF!</v>
      </c>
      <c r="F72" s="106"/>
    </row>
  </sheetData>
  <mergeCells count="5">
    <mergeCell ref="U25:V25"/>
    <mergeCell ref="U2:V2"/>
    <mergeCell ref="U11:V11"/>
    <mergeCell ref="M44:M45"/>
    <mergeCell ref="L44:L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36"/>
  <sheetViews>
    <sheetView tabSelected="1" topLeftCell="A19" zoomScale="110" zoomScaleNormal="90" zoomScaleSheetLayoutView="80" zoomScalePageLayoutView="50" workbookViewId="0">
      <selection activeCell="AM26" sqref="AM26"/>
    </sheetView>
  </sheetViews>
  <sheetFormatPr baseColWidth="10" defaultColWidth="9.140625" defaultRowHeight="15" x14ac:dyDescent="0.25"/>
  <cols>
    <col min="1" max="1" width="14.7109375" style="43" customWidth="1"/>
    <col min="2" max="2" width="14.7109375" style="42" customWidth="1"/>
    <col min="3" max="3" width="19.140625" style="43" hidden="1" customWidth="1"/>
    <col min="4" max="4" width="3.85546875" style="44" hidden="1" customWidth="1"/>
    <col min="5" max="5" width="16.28515625" style="45" customWidth="1"/>
    <col min="6" max="6" width="17.42578125" style="42" hidden="1" customWidth="1"/>
    <col min="7" max="7" width="28" style="42" hidden="1" customWidth="1"/>
    <col min="8" max="8" width="32" style="43" hidden="1" customWidth="1"/>
    <col min="9" max="9" width="33.42578125" style="45" hidden="1" customWidth="1"/>
    <col min="10" max="12" width="8.85546875" style="43" hidden="1" customWidth="1"/>
    <col min="13" max="13" width="7.42578125" style="43" hidden="1" customWidth="1"/>
    <col min="14" max="14" width="8.42578125" style="43" hidden="1" customWidth="1"/>
    <col min="15" max="15" width="7.140625" style="43" hidden="1" customWidth="1"/>
    <col min="16" max="16" width="7.42578125" style="57" hidden="1" customWidth="1"/>
    <col min="17" max="17" width="0.28515625" style="57" hidden="1" customWidth="1"/>
    <col min="18" max="18" width="32.5703125" style="58" customWidth="1"/>
    <col min="19" max="20" width="8.85546875" style="57" hidden="1" customWidth="1"/>
    <col min="21" max="21" width="7.42578125" style="57" hidden="1" customWidth="1"/>
    <col min="22" max="23" width="7.42578125" style="58" hidden="1" customWidth="1"/>
    <col min="24" max="24" width="8.85546875" style="43" hidden="1" customWidth="1"/>
    <col min="25" max="25" width="7.28515625" style="43" hidden="1" customWidth="1"/>
    <col min="26" max="27" width="8.85546875" style="43" hidden="1" customWidth="1"/>
    <col min="28" max="28" width="8.28515625" style="43" hidden="1" customWidth="1"/>
    <col min="29" max="29" width="6.42578125" style="43" hidden="1" customWidth="1"/>
    <col min="30" max="30" width="38.140625" style="58" hidden="1" customWidth="1"/>
    <col min="31" max="31" width="20" style="58" hidden="1" customWidth="1"/>
    <col min="32" max="32" width="24.7109375" style="58" customWidth="1"/>
    <col min="33" max="33" width="20.140625" style="58" customWidth="1"/>
    <col min="34" max="34" width="33.42578125" style="58" hidden="1" customWidth="1"/>
    <col min="35" max="35" width="37" style="58" hidden="1" customWidth="1"/>
    <col min="36" max="36" width="0.140625" style="92" customWidth="1"/>
    <col min="37" max="37" width="39.140625" style="92" hidden="1" customWidth="1"/>
    <col min="38" max="38" width="38.7109375" style="92" customWidth="1"/>
    <col min="39" max="39" width="49.5703125" style="92" customWidth="1"/>
    <col min="40" max="40" width="38.28515625" style="92" hidden="1" customWidth="1"/>
    <col min="41" max="41" width="0.140625" style="92" customWidth="1"/>
    <col min="42" max="42" width="38.7109375" style="92" hidden="1" customWidth="1"/>
    <col min="43" max="43" width="0.140625" style="92" customWidth="1"/>
    <col min="44" max="44" width="9.140625" style="92"/>
    <col min="45" max="16384" width="9.140625" style="43"/>
  </cols>
  <sheetData>
    <row r="1" spans="1:57" s="28" customFormat="1" ht="14.25" customHeight="1" x14ac:dyDescent="0.25">
      <c r="A1" s="215"/>
      <c r="B1" s="215"/>
      <c r="C1" s="215"/>
      <c r="D1" s="215"/>
      <c r="E1" s="216"/>
      <c r="F1" s="217" t="s">
        <v>197</v>
      </c>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9"/>
      <c r="AK1" s="220"/>
      <c r="AL1" s="220"/>
      <c r="AM1" s="220"/>
      <c r="AN1" s="220"/>
      <c r="AO1" s="220"/>
      <c r="AP1" s="220"/>
      <c r="AQ1" s="220"/>
      <c r="AR1" s="96"/>
    </row>
    <row r="2" spans="1:57" s="28" customFormat="1" ht="15.75" customHeight="1" x14ac:dyDescent="0.25">
      <c r="A2" s="215"/>
      <c r="B2" s="215"/>
      <c r="C2" s="215"/>
      <c r="D2" s="215"/>
      <c r="E2" s="216"/>
      <c r="F2" s="221"/>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96"/>
    </row>
    <row r="3" spans="1:57" s="28" customFormat="1" ht="33" customHeight="1" x14ac:dyDescent="0.25">
      <c r="A3" s="215"/>
      <c r="B3" s="215"/>
      <c r="C3" s="215"/>
      <c r="D3" s="215"/>
      <c r="E3" s="216"/>
      <c r="F3" s="350" t="s">
        <v>198</v>
      </c>
      <c r="G3" s="351"/>
      <c r="H3" s="351"/>
      <c r="I3" s="351"/>
      <c r="J3" s="351"/>
      <c r="K3" s="351"/>
      <c r="L3" s="351"/>
      <c r="M3" s="351"/>
      <c r="N3" s="351"/>
      <c r="O3" s="351"/>
      <c r="P3" s="351"/>
      <c r="Q3" s="351"/>
      <c r="R3" s="223" t="s">
        <v>549</v>
      </c>
      <c r="S3" s="223"/>
      <c r="T3" s="223"/>
      <c r="U3" s="223"/>
      <c r="V3" s="223"/>
      <c r="W3" s="223"/>
      <c r="X3" s="223"/>
      <c r="Y3" s="223"/>
      <c r="Z3" s="223"/>
      <c r="AA3" s="223"/>
      <c r="AB3" s="223"/>
      <c r="AC3" s="223"/>
      <c r="AD3" s="223"/>
      <c r="AE3" s="223"/>
      <c r="AF3" s="223"/>
      <c r="AG3" s="351"/>
      <c r="AH3" s="351"/>
      <c r="AI3" s="351"/>
      <c r="AJ3" s="351"/>
      <c r="AK3" s="351"/>
      <c r="AL3" s="351"/>
      <c r="AM3" s="351"/>
      <c r="AN3" s="351"/>
      <c r="AO3" s="351"/>
      <c r="AP3" s="220"/>
      <c r="AQ3" s="220"/>
      <c r="AR3" s="96"/>
    </row>
    <row r="4" spans="1:57" s="28" customFormat="1" ht="15.75" customHeight="1" x14ac:dyDescent="0.25">
      <c r="A4" s="215"/>
      <c r="B4" s="215"/>
      <c r="C4" s="215"/>
      <c r="D4" s="215"/>
      <c r="E4" s="216"/>
      <c r="F4" s="352" t="s">
        <v>199</v>
      </c>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96"/>
    </row>
    <row r="5" spans="1:57" s="28" customFormat="1" ht="23.25" customHeight="1" x14ac:dyDescent="0.25">
      <c r="A5" s="215"/>
      <c r="B5" s="215"/>
      <c r="C5" s="215"/>
      <c r="D5" s="215"/>
      <c r="E5" s="216"/>
      <c r="F5" s="350" t="s">
        <v>200</v>
      </c>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96"/>
    </row>
    <row r="6" spans="1:57" s="41" customFormat="1" ht="20.25" customHeight="1" x14ac:dyDescent="0.25">
      <c r="A6" s="224" t="s">
        <v>36</v>
      </c>
      <c r="B6" s="224"/>
      <c r="C6" s="224"/>
      <c r="D6" s="224" t="s">
        <v>201</v>
      </c>
      <c r="E6" s="224" t="s">
        <v>202</v>
      </c>
      <c r="F6" s="225" t="s">
        <v>203</v>
      </c>
      <c r="G6" s="224" t="s">
        <v>204</v>
      </c>
      <c r="H6" s="224" t="s">
        <v>205</v>
      </c>
      <c r="I6" s="224" t="s">
        <v>29</v>
      </c>
      <c r="J6" s="226" t="s">
        <v>206</v>
      </c>
      <c r="K6" s="226"/>
      <c r="L6" s="226"/>
      <c r="M6" s="226"/>
      <c r="N6" s="226"/>
      <c r="O6" s="226"/>
      <c r="P6" s="227" t="s">
        <v>207</v>
      </c>
      <c r="Q6" s="227"/>
      <c r="R6" s="227"/>
      <c r="S6" s="227"/>
      <c r="T6" s="227"/>
      <c r="U6" s="227"/>
      <c r="V6" s="227"/>
      <c r="W6" s="227"/>
      <c r="X6" s="227"/>
      <c r="Y6" s="227"/>
      <c r="Z6" s="227"/>
      <c r="AA6" s="227"/>
      <c r="AB6" s="227"/>
      <c r="AC6" s="227"/>
      <c r="AD6" s="227"/>
      <c r="AE6" s="227"/>
      <c r="AF6" s="227"/>
      <c r="AG6" s="227"/>
      <c r="AH6" s="228" t="s">
        <v>538</v>
      </c>
      <c r="AI6" s="229" t="s">
        <v>539</v>
      </c>
      <c r="AJ6" s="230"/>
      <c r="AK6" s="230"/>
      <c r="AL6" s="230"/>
      <c r="AM6" s="230"/>
      <c r="AN6" s="230"/>
      <c r="AO6" s="230"/>
      <c r="AP6" s="231"/>
      <c r="AQ6" s="231"/>
      <c r="AR6" s="109"/>
      <c r="AS6" s="110"/>
      <c r="AT6" s="110"/>
      <c r="AU6" s="110"/>
      <c r="AV6" s="110"/>
      <c r="AW6" s="110"/>
      <c r="AX6" s="110"/>
      <c r="AY6" s="110"/>
      <c r="AZ6" s="110"/>
      <c r="BA6" s="110"/>
      <c r="BB6" s="110"/>
      <c r="BC6" s="110"/>
      <c r="BD6" s="110"/>
      <c r="BE6" s="110"/>
    </row>
    <row r="7" spans="1:57" s="41" customFormat="1" ht="11.25" customHeight="1" x14ac:dyDescent="0.25">
      <c r="A7" s="224"/>
      <c r="B7" s="224"/>
      <c r="C7" s="224"/>
      <c r="D7" s="224"/>
      <c r="E7" s="224"/>
      <c r="F7" s="225"/>
      <c r="G7" s="224"/>
      <c r="H7" s="224"/>
      <c r="I7" s="224"/>
      <c r="J7" s="226"/>
      <c r="K7" s="226"/>
      <c r="L7" s="226"/>
      <c r="M7" s="226"/>
      <c r="N7" s="226"/>
      <c r="O7" s="226"/>
      <c r="P7" s="232" t="s">
        <v>208</v>
      </c>
      <c r="Q7" s="233"/>
      <c r="R7" s="234" t="s">
        <v>209</v>
      </c>
      <c r="S7" s="232" t="s">
        <v>141</v>
      </c>
      <c r="T7" s="233"/>
      <c r="U7" s="232" t="s">
        <v>150</v>
      </c>
      <c r="V7" s="235" t="s">
        <v>154</v>
      </c>
      <c r="W7" s="235" t="s">
        <v>161</v>
      </c>
      <c r="X7" s="227" t="s">
        <v>210</v>
      </c>
      <c r="Y7" s="227"/>
      <c r="Z7" s="227"/>
      <c r="AA7" s="227"/>
      <c r="AB7" s="227"/>
      <c r="AC7" s="227"/>
      <c r="AD7" s="234" t="s">
        <v>211</v>
      </c>
      <c r="AE7" s="234"/>
      <c r="AF7" s="234"/>
      <c r="AG7" s="234"/>
      <c r="AH7" s="228"/>
      <c r="AI7" s="229"/>
      <c r="AJ7" s="236"/>
      <c r="AK7" s="236"/>
      <c r="AL7" s="236"/>
      <c r="AM7" s="236"/>
      <c r="AN7" s="236"/>
      <c r="AO7" s="236"/>
      <c r="AP7" s="237"/>
      <c r="AQ7" s="237"/>
      <c r="AR7" s="109"/>
      <c r="AS7" s="110"/>
      <c r="AT7" s="110"/>
      <c r="AU7" s="110"/>
      <c r="AV7" s="110"/>
      <c r="AW7" s="110"/>
      <c r="AX7" s="110"/>
      <c r="AY7" s="110"/>
      <c r="AZ7" s="110"/>
      <c r="BA7" s="110"/>
      <c r="BB7" s="110"/>
      <c r="BC7" s="110"/>
      <c r="BD7" s="110"/>
      <c r="BE7" s="110"/>
    </row>
    <row r="8" spans="1:57" s="41" customFormat="1" ht="29.25" customHeight="1" x14ac:dyDescent="0.25">
      <c r="A8" s="224" t="s">
        <v>36</v>
      </c>
      <c r="B8" s="224" t="s">
        <v>166</v>
      </c>
      <c r="C8" s="224" t="s">
        <v>157</v>
      </c>
      <c r="D8" s="224"/>
      <c r="E8" s="224"/>
      <c r="F8" s="225"/>
      <c r="G8" s="224"/>
      <c r="H8" s="224"/>
      <c r="I8" s="224"/>
      <c r="J8" s="238" t="s">
        <v>8</v>
      </c>
      <c r="K8" s="238"/>
      <c r="L8" s="238" t="s">
        <v>1</v>
      </c>
      <c r="M8" s="238"/>
      <c r="N8" s="239" t="s">
        <v>112</v>
      </c>
      <c r="O8" s="240" t="s">
        <v>2</v>
      </c>
      <c r="P8" s="241"/>
      <c r="Q8" s="242"/>
      <c r="R8" s="234"/>
      <c r="S8" s="241"/>
      <c r="T8" s="242"/>
      <c r="U8" s="241"/>
      <c r="V8" s="235"/>
      <c r="W8" s="235"/>
      <c r="X8" s="234" t="s">
        <v>8</v>
      </c>
      <c r="Y8" s="234"/>
      <c r="Z8" s="234" t="s">
        <v>1</v>
      </c>
      <c r="AA8" s="234"/>
      <c r="AB8" s="235" t="s">
        <v>112</v>
      </c>
      <c r="AC8" s="240" t="s">
        <v>212</v>
      </c>
      <c r="AD8" s="234" t="s">
        <v>213</v>
      </c>
      <c r="AE8" s="234" t="s">
        <v>214</v>
      </c>
      <c r="AF8" s="234" t="s">
        <v>215</v>
      </c>
      <c r="AG8" s="234" t="s">
        <v>216</v>
      </c>
      <c r="AH8" s="228"/>
      <c r="AI8" s="229"/>
      <c r="AJ8" s="243" t="s">
        <v>217</v>
      </c>
      <c r="AK8" s="243"/>
      <c r="AL8" s="243" t="s">
        <v>218</v>
      </c>
      <c r="AM8" s="243"/>
      <c r="AN8" s="243" t="s">
        <v>219</v>
      </c>
      <c r="AO8" s="243"/>
      <c r="AP8" s="244" t="s">
        <v>220</v>
      </c>
      <c r="AQ8" s="244"/>
      <c r="AR8" s="109"/>
      <c r="AS8" s="110"/>
      <c r="AT8" s="110"/>
      <c r="AU8" s="110"/>
      <c r="AV8" s="110"/>
      <c r="AW8" s="110"/>
      <c r="AX8" s="110"/>
      <c r="AY8" s="110"/>
      <c r="AZ8" s="110"/>
      <c r="BA8" s="110"/>
      <c r="BB8" s="110"/>
      <c r="BC8" s="110"/>
      <c r="BD8" s="110"/>
      <c r="BE8" s="110"/>
    </row>
    <row r="9" spans="1:57" s="56" customFormat="1" ht="15" customHeight="1" x14ac:dyDescent="0.25">
      <c r="A9" s="224"/>
      <c r="B9" s="224"/>
      <c r="C9" s="224"/>
      <c r="D9" s="224"/>
      <c r="E9" s="224"/>
      <c r="F9" s="225"/>
      <c r="G9" s="224"/>
      <c r="H9" s="224"/>
      <c r="I9" s="224"/>
      <c r="J9" s="245" t="s">
        <v>221</v>
      </c>
      <c r="K9" s="245" t="s">
        <v>222</v>
      </c>
      <c r="L9" s="245" t="s">
        <v>221</v>
      </c>
      <c r="M9" s="245" t="s">
        <v>222</v>
      </c>
      <c r="N9" s="239"/>
      <c r="O9" s="240"/>
      <c r="P9" s="246" t="s">
        <v>213</v>
      </c>
      <c r="Q9" s="247" t="s">
        <v>0</v>
      </c>
      <c r="R9" s="234"/>
      <c r="S9" s="246" t="s">
        <v>213</v>
      </c>
      <c r="T9" s="247" t="s">
        <v>0</v>
      </c>
      <c r="U9" s="246" t="s">
        <v>213</v>
      </c>
      <c r="V9" s="235"/>
      <c r="W9" s="235"/>
      <c r="X9" s="246" t="s">
        <v>221</v>
      </c>
      <c r="Y9" s="246" t="s">
        <v>222</v>
      </c>
      <c r="Z9" s="246" t="s">
        <v>221</v>
      </c>
      <c r="AA9" s="246" t="s">
        <v>222</v>
      </c>
      <c r="AB9" s="235"/>
      <c r="AC9" s="240"/>
      <c r="AD9" s="234"/>
      <c r="AE9" s="234"/>
      <c r="AF9" s="234"/>
      <c r="AG9" s="234"/>
      <c r="AH9" s="228"/>
      <c r="AI9" s="229"/>
      <c r="AJ9" s="248" t="s">
        <v>223</v>
      </c>
      <c r="AK9" s="249" t="s">
        <v>224</v>
      </c>
      <c r="AL9" s="250" t="s">
        <v>223</v>
      </c>
      <c r="AM9" s="251" t="s">
        <v>224</v>
      </c>
      <c r="AN9" s="249" t="s">
        <v>223</v>
      </c>
      <c r="AO9" s="252" t="s">
        <v>224</v>
      </c>
      <c r="AP9" s="253" t="s">
        <v>223</v>
      </c>
      <c r="AQ9" s="253" t="s">
        <v>224</v>
      </c>
      <c r="AR9" s="109"/>
      <c r="AS9" s="111"/>
      <c r="AT9" s="111"/>
      <c r="AU9" s="111"/>
      <c r="AV9" s="111"/>
      <c r="AW9" s="111"/>
      <c r="AX9" s="111"/>
      <c r="AY9" s="111"/>
      <c r="AZ9" s="111"/>
      <c r="BA9" s="111"/>
      <c r="BB9" s="111"/>
      <c r="BC9" s="111"/>
      <c r="BD9" s="111"/>
      <c r="BE9" s="111"/>
    </row>
    <row r="10" spans="1:57" s="89" customFormat="1" ht="75.75" customHeight="1" x14ac:dyDescent="0.25">
      <c r="A10" s="254" t="s">
        <v>36</v>
      </c>
      <c r="B10" s="255" t="s">
        <v>171</v>
      </c>
      <c r="C10" s="255" t="s">
        <v>160</v>
      </c>
      <c r="D10" s="256">
        <v>1</v>
      </c>
      <c r="E10" s="257" t="s">
        <v>225</v>
      </c>
      <c r="F10" s="258" t="s">
        <v>73</v>
      </c>
      <c r="G10" s="256" t="s">
        <v>226</v>
      </c>
      <c r="H10" s="259" t="s">
        <v>227</v>
      </c>
      <c r="I10" s="259" t="s">
        <v>228</v>
      </c>
      <c r="J10" s="260" t="str">
        <f t="shared" ref="J10:J18" si="0">IF(K10=0,"",IF(AND(K10&lt;=20%),"MUY BAJA",IF(AND(K10&lt;=40%),"BAJA",IF(AND(K10&lt;=60%),"MEDIA",IF(AND(K10&lt;=80%),"ALTA",IF(AND(K10&lt;=100%),"MUY ALTA",""))))))</f>
        <v>BAJA</v>
      </c>
      <c r="K10" s="261">
        <v>0.4</v>
      </c>
      <c r="L10" s="260" t="str">
        <f t="shared" ref="L10:L18" si="1">IF(M10=0,"",IF(AND(M10&lt;=20%),"LEVE",IF(AND(M10&lt;=40%),"MENOR",IF(AND(M10&lt;=60%),"MODERADO",IF(AND(M10&lt;=80%),"MAYOR",IF(AND(M10&lt;=100%),"CATASTROFICO",""))))))</f>
        <v>MAYOR</v>
      </c>
      <c r="M10" s="261">
        <v>0.8</v>
      </c>
      <c r="N10" s="262">
        <v>3</v>
      </c>
      <c r="O10" s="258" t="str">
        <f t="shared" ref="O10:O18" si="2">IF(N10=0,"",IF(N10&lt;=1,"BAJA",IF(AND(N10&lt;=2),"MODERADA",IF(AND(N10&lt;=3),"ALTA",IF(AND(N10&lt;=4),"EXTREMA","")))))</f>
        <v>ALTA</v>
      </c>
      <c r="P10" s="263" t="str">
        <f t="shared" ref="P10" si="3">IF(Q10=0,"",IF(Q10&lt;=25%,"PREVENTIVO%",IF(AND(Q10&lt;=15%),"DETECTIVO",IF(AND(Q10&lt;=10%),"CORRECTIVO",""))))</f>
        <v>PREVENTIVO%</v>
      </c>
      <c r="Q10" s="264">
        <v>0.25</v>
      </c>
      <c r="R10" s="259" t="s">
        <v>229</v>
      </c>
      <c r="S10" s="258" t="s">
        <v>147</v>
      </c>
      <c r="T10" s="263" t="str">
        <f t="shared" ref="T10:T21" si="4">IF(S10=0,"",IF(S10&lt;="AUTOMATICO","25%",IF(AND(S10&lt;="MANUAL"),"15%","")))</f>
        <v>15%</v>
      </c>
      <c r="U10" s="258" t="s">
        <v>150</v>
      </c>
      <c r="V10" s="265" t="s">
        <v>156</v>
      </c>
      <c r="W10" s="265" t="s">
        <v>163</v>
      </c>
      <c r="X10" s="260" t="str">
        <f t="shared" ref="X10" si="5">IF(Y10=0,"",IF(AND(Y10&lt;=20%),"MUY BAJA",IF(AND(Y10&lt;=40%),"BAJA",IF(AND(Y10&lt;=60%),"MEDIA",IF(AND(Y10&lt;=80%),"ALTA",IF(AND(Y10&lt;=100%),"MUY ALTA",""))))))</f>
        <v>MUY BAJA</v>
      </c>
      <c r="Y10" s="261">
        <v>0.2</v>
      </c>
      <c r="Z10" s="260" t="str">
        <f t="shared" ref="Z10" si="6">IF(AA10=0,"",IF(AND(AA10&lt;=20%),"LEVE",IF(AND(AA10&lt;=40%),"MENOR",IF(AND(AA10&lt;=60%),"MODERADO",IF(AND(AA10&lt;=80%),"MAYOR",IF(AND(AA10&lt;=100%),"CATASTROFICO",""))))))</f>
        <v>MAYOR</v>
      </c>
      <c r="AA10" s="261">
        <v>0.8</v>
      </c>
      <c r="AB10" s="262">
        <v>3</v>
      </c>
      <c r="AC10" s="258" t="str">
        <f t="shared" ref="AC10" si="7">IF(AB10=0,"",IF(AB10&lt;=1,"BAJA",IF(AND(AB10&lt;=2),"MODERADA",IF(AND(AB10&lt;=3),"ALTA",IF(AND(AB10&lt;=4),"EXTREMA","")))))</f>
        <v>ALTA</v>
      </c>
      <c r="AD10" s="259" t="s">
        <v>230</v>
      </c>
      <c r="AE10" s="259" t="s">
        <v>113</v>
      </c>
      <c r="AF10" s="259" t="s">
        <v>231</v>
      </c>
      <c r="AG10" s="259" t="s">
        <v>232</v>
      </c>
      <c r="AH10" s="266" t="s">
        <v>233</v>
      </c>
      <c r="AI10" s="267" t="s">
        <v>234</v>
      </c>
      <c r="AJ10" s="268" t="s">
        <v>235</v>
      </c>
      <c r="AK10" s="269" t="s">
        <v>236</v>
      </c>
      <c r="AL10" s="268" t="s">
        <v>237</v>
      </c>
      <c r="AM10" s="269" t="s">
        <v>236</v>
      </c>
      <c r="AN10" s="268" t="s">
        <v>238</v>
      </c>
      <c r="AO10" s="269" t="s">
        <v>236</v>
      </c>
      <c r="AP10" s="268"/>
      <c r="AQ10" s="269"/>
      <c r="AR10" s="109"/>
      <c r="AS10" s="110"/>
      <c r="AT10" s="110"/>
      <c r="AU10" s="110"/>
      <c r="AV10" s="110"/>
      <c r="AW10" s="110"/>
      <c r="AX10" s="110"/>
      <c r="AY10" s="110"/>
      <c r="AZ10" s="110"/>
      <c r="BA10" s="110"/>
      <c r="BB10" s="110"/>
      <c r="BC10" s="110"/>
      <c r="BD10" s="110"/>
      <c r="BE10" s="110"/>
    </row>
    <row r="11" spans="1:57" s="89" customFormat="1" ht="60" customHeight="1" x14ac:dyDescent="0.25">
      <c r="A11" s="254" t="s">
        <v>36</v>
      </c>
      <c r="B11" s="256" t="s">
        <v>176</v>
      </c>
      <c r="C11" s="256" t="s">
        <v>155</v>
      </c>
      <c r="D11" s="256">
        <v>2</v>
      </c>
      <c r="E11" s="257" t="s">
        <v>239</v>
      </c>
      <c r="F11" s="258" t="s">
        <v>73</v>
      </c>
      <c r="G11" s="256" t="s">
        <v>240</v>
      </c>
      <c r="H11" s="256" t="s">
        <v>241</v>
      </c>
      <c r="I11" s="256" t="s">
        <v>242</v>
      </c>
      <c r="J11" s="260" t="str">
        <f t="shared" ref="J11:J17" si="8">IF(K11=0,"",IF(AND(K11&lt;=20%),"MUY BAJA",IF(AND(K11&lt;=40%),"BAJA",IF(AND(K11&lt;=60%),"MEDIA",IF(AND(K11&lt;=80%),"ALTA",IF(AND(K11&lt;=100%),"MUY ALTA",""))))))</f>
        <v>ALTA</v>
      </c>
      <c r="K11" s="261">
        <v>0.8</v>
      </c>
      <c r="L11" s="260" t="str">
        <f t="shared" ref="L11" si="9">IF(M11=0,"",IF(AND(M11&lt;=20%),"LEVE",IF(AND(M11&lt;=40%),"MENOR",IF(AND(M11&lt;=60%),"MODERADO",IF(AND(M11&lt;=80%),"MAYOR",IF(AND(M11&lt;=100%),"CATASTROFICO",""))))))</f>
        <v>CATASTROFICO</v>
      </c>
      <c r="M11" s="261">
        <v>1</v>
      </c>
      <c r="N11" s="262">
        <v>4</v>
      </c>
      <c r="O11" s="258" t="str">
        <f t="shared" ref="O11:O17" si="10">IF(N11=0,"",IF(N11&lt;=1,"BAJA",IF(AND(N11&lt;=2),"MODERADA",IF(AND(N11&lt;=3),"ALTA",IF(AND(N11&lt;=4),"EXTREMA","")))))</f>
        <v>EXTREMA</v>
      </c>
      <c r="P11" s="263" t="str">
        <f t="shared" ref="P11:P21" si="11">IF(Q11=0,"",IF(Q11&lt;=25%,"PREVENTIVO%",IF(AND(Q11&lt;=15%),"DETECTIVO",IF(AND(Q11&lt;=10%),"CORRECTIVO",""))))</f>
        <v>PREVENTIVO%</v>
      </c>
      <c r="Q11" s="264">
        <v>0.25</v>
      </c>
      <c r="R11" s="256" t="s">
        <v>243</v>
      </c>
      <c r="S11" s="258" t="s">
        <v>147</v>
      </c>
      <c r="T11" s="263" t="str">
        <f t="shared" si="4"/>
        <v>15%</v>
      </c>
      <c r="U11" s="258" t="s">
        <v>150</v>
      </c>
      <c r="V11" s="258" t="s">
        <v>156</v>
      </c>
      <c r="W11" s="258" t="s">
        <v>163</v>
      </c>
      <c r="X11" s="260" t="str">
        <f t="shared" ref="X11:X17" si="12">IF(Y11=0,"",IF(AND(Y11&lt;=20%),"MUY BAJA",IF(AND(Y11&lt;=40%),"BAJA",IF(AND(Y11&lt;=60%),"MEDIA",IF(AND(Y11&lt;=80%),"ALTA",IF(AND(Y11&lt;=100%),"MUY ALTA",""))))))</f>
        <v>MEDIA</v>
      </c>
      <c r="Y11" s="261">
        <v>0.6</v>
      </c>
      <c r="Z11" s="260" t="str">
        <f t="shared" ref="Z11:Z14" si="13">IF(AA11=0,"",IF(AND(AA11&lt;=20%),"LEVE",IF(AND(AA11&lt;=40%),"MENOR",IF(AND(AA11&lt;=60%),"MODERADO",IF(AND(AA11&lt;=80%),"MAYOR",IF(AND(AA11&lt;=100%),"CATASTROFICO",""))))))</f>
        <v>CATASTROFICO</v>
      </c>
      <c r="AA11" s="261">
        <v>1</v>
      </c>
      <c r="AB11" s="262">
        <v>4</v>
      </c>
      <c r="AC11" s="258" t="str">
        <f t="shared" ref="AC11:AC17" si="14">IF(AB11=0,"",IF(AB11&lt;=1,"BAJA",IF(AND(AB11&lt;=2),"MODERADA",IF(AND(AB11&lt;=3),"ALTA",IF(AND(AB11&lt;=4),"EXTREMA","")))))</f>
        <v>EXTREMA</v>
      </c>
      <c r="AD11" s="256" t="s">
        <v>244</v>
      </c>
      <c r="AE11" s="256" t="s">
        <v>84</v>
      </c>
      <c r="AF11" s="256" t="s">
        <v>245</v>
      </c>
      <c r="AG11" s="256" t="s">
        <v>183</v>
      </c>
      <c r="AH11" s="270" t="s">
        <v>246</v>
      </c>
      <c r="AI11" s="271" t="s">
        <v>247</v>
      </c>
      <c r="AJ11" s="272" t="s">
        <v>248</v>
      </c>
      <c r="AK11" s="272" t="s">
        <v>540</v>
      </c>
      <c r="AL11" s="273" t="s">
        <v>249</v>
      </c>
      <c r="AM11" s="272" t="s">
        <v>541</v>
      </c>
      <c r="AN11" s="273" t="s">
        <v>250</v>
      </c>
      <c r="AO11" s="274" t="s">
        <v>542</v>
      </c>
      <c r="AP11" s="273"/>
      <c r="AQ11" s="272"/>
      <c r="AR11" s="109"/>
      <c r="AS11" s="110"/>
      <c r="AT11" s="110"/>
      <c r="AU11" s="110"/>
      <c r="AV11" s="110"/>
      <c r="AW11" s="110"/>
      <c r="AX11" s="110"/>
      <c r="AY11" s="110"/>
      <c r="AZ11" s="110"/>
      <c r="BA11" s="110"/>
      <c r="BB11" s="110"/>
      <c r="BC11" s="110"/>
      <c r="BD11" s="110"/>
      <c r="BE11" s="110"/>
    </row>
    <row r="12" spans="1:57" s="95" customFormat="1" ht="57.75" customHeight="1" x14ac:dyDescent="0.25">
      <c r="A12" s="275" t="s">
        <v>36</v>
      </c>
      <c r="B12" s="257" t="s">
        <v>176</v>
      </c>
      <c r="C12" s="257" t="s">
        <v>155</v>
      </c>
      <c r="D12" s="257">
        <v>3</v>
      </c>
      <c r="E12" s="257" t="s">
        <v>251</v>
      </c>
      <c r="F12" s="276" t="s">
        <v>73</v>
      </c>
      <c r="G12" s="257" t="s">
        <v>252</v>
      </c>
      <c r="H12" s="257" t="s">
        <v>253</v>
      </c>
      <c r="I12" s="257" t="s">
        <v>254</v>
      </c>
      <c r="J12" s="277" t="str">
        <f t="shared" si="8"/>
        <v>ALTA</v>
      </c>
      <c r="K12" s="278">
        <v>0.8</v>
      </c>
      <c r="L12" s="277" t="str">
        <f t="shared" ref="L12" si="15">IF(M12=0,"",IF(AND(M12&lt;=20%),"LEVE",IF(AND(M12&lt;=40%),"MENOR",IF(AND(M12&lt;=60%),"MODERADO",IF(AND(M12&lt;=80%),"MAYOR",IF(AND(M12&lt;=100%),"CATASTROFICO",""))))))</f>
        <v>MAYOR</v>
      </c>
      <c r="M12" s="278">
        <v>0.8</v>
      </c>
      <c r="N12" s="279">
        <v>3</v>
      </c>
      <c r="O12" s="276" t="str">
        <f t="shared" si="10"/>
        <v>ALTA</v>
      </c>
      <c r="P12" s="280" t="str">
        <f t="shared" ref="P12" si="16">IF(Q12=0,"",IF(Q12&lt;=25%,"PREVENTIVO%",IF(AND(Q12&lt;=15%),"DETECTIVO",IF(AND(Q12&lt;=10%),"CORRECTIVO",""))))</f>
        <v>PREVENTIVO%</v>
      </c>
      <c r="Q12" s="281">
        <v>0.25</v>
      </c>
      <c r="R12" s="257" t="s">
        <v>255</v>
      </c>
      <c r="S12" s="276" t="s">
        <v>147</v>
      </c>
      <c r="T12" s="280" t="str">
        <f t="shared" si="4"/>
        <v>15%</v>
      </c>
      <c r="U12" s="276" t="s">
        <v>150</v>
      </c>
      <c r="V12" s="276" t="s">
        <v>156</v>
      </c>
      <c r="W12" s="276" t="s">
        <v>163</v>
      </c>
      <c r="X12" s="277" t="str">
        <f t="shared" si="12"/>
        <v>MEDIA</v>
      </c>
      <c r="Y12" s="278">
        <v>0.6</v>
      </c>
      <c r="Z12" s="277" t="str">
        <f t="shared" si="13"/>
        <v>MAYOR</v>
      </c>
      <c r="AA12" s="278">
        <v>0.8</v>
      </c>
      <c r="AB12" s="279">
        <v>3</v>
      </c>
      <c r="AC12" s="276" t="str">
        <f t="shared" si="14"/>
        <v>ALTA</v>
      </c>
      <c r="AD12" s="257" t="s">
        <v>256</v>
      </c>
      <c r="AE12" s="257" t="s">
        <v>108</v>
      </c>
      <c r="AF12" s="257" t="s">
        <v>257</v>
      </c>
      <c r="AG12" s="257" t="s">
        <v>183</v>
      </c>
      <c r="AH12" s="282" t="s">
        <v>258</v>
      </c>
      <c r="AI12" s="283" t="s">
        <v>259</v>
      </c>
      <c r="AJ12" s="284" t="s">
        <v>260</v>
      </c>
      <c r="AK12" s="285" t="s">
        <v>543</v>
      </c>
      <c r="AL12" s="285" t="s">
        <v>261</v>
      </c>
      <c r="AM12" s="285" t="s">
        <v>544</v>
      </c>
      <c r="AN12" s="285" t="s">
        <v>262</v>
      </c>
      <c r="AO12" s="274" t="s">
        <v>545</v>
      </c>
      <c r="AP12" s="273"/>
      <c r="AQ12" s="272"/>
      <c r="AR12" s="109"/>
      <c r="AS12" s="112"/>
      <c r="AT12" s="112"/>
      <c r="AU12" s="112"/>
      <c r="AV12" s="112"/>
      <c r="AW12" s="112"/>
      <c r="AX12" s="112"/>
      <c r="AY12" s="112"/>
      <c r="AZ12" s="112"/>
      <c r="BA12" s="112"/>
      <c r="BB12" s="112"/>
      <c r="BC12" s="112"/>
      <c r="BD12" s="112"/>
      <c r="BE12" s="112"/>
    </row>
    <row r="13" spans="1:57" s="95" customFormat="1" ht="71.25" customHeight="1" x14ac:dyDescent="0.25">
      <c r="A13" s="275" t="s">
        <v>36</v>
      </c>
      <c r="B13" s="257" t="s">
        <v>176</v>
      </c>
      <c r="C13" s="257" t="s">
        <v>155</v>
      </c>
      <c r="D13" s="257">
        <v>4</v>
      </c>
      <c r="E13" s="257" t="s">
        <v>263</v>
      </c>
      <c r="F13" s="276" t="s">
        <v>73</v>
      </c>
      <c r="G13" s="257" t="s">
        <v>264</v>
      </c>
      <c r="H13" s="257" t="s">
        <v>265</v>
      </c>
      <c r="I13" s="257" t="s">
        <v>266</v>
      </c>
      <c r="J13" s="277" t="str">
        <f t="shared" si="8"/>
        <v>MEDIA</v>
      </c>
      <c r="K13" s="278">
        <v>0.6</v>
      </c>
      <c r="L13" s="277" t="str">
        <f t="shared" ref="L13" si="17">IF(M13=0,"",IF(AND(M13&lt;=20%),"LEVE",IF(AND(M13&lt;=40%),"MENOR",IF(AND(M13&lt;=60%),"MODERADO",IF(AND(M13&lt;=80%),"MAYOR",IF(AND(M13&lt;=100%),"CATASTROFICO",""))))))</f>
        <v>MAYOR</v>
      </c>
      <c r="M13" s="278">
        <v>0.8</v>
      </c>
      <c r="N13" s="279">
        <v>3</v>
      </c>
      <c r="O13" s="276" t="str">
        <f t="shared" si="10"/>
        <v>ALTA</v>
      </c>
      <c r="P13" s="280" t="str">
        <f t="shared" si="11"/>
        <v>PREVENTIVO%</v>
      </c>
      <c r="Q13" s="281">
        <v>0.25</v>
      </c>
      <c r="R13" s="257" t="s">
        <v>267</v>
      </c>
      <c r="S13" s="276" t="s">
        <v>147</v>
      </c>
      <c r="T13" s="280" t="str">
        <f t="shared" si="4"/>
        <v>15%</v>
      </c>
      <c r="U13" s="276" t="s">
        <v>150</v>
      </c>
      <c r="V13" s="276" t="s">
        <v>156</v>
      </c>
      <c r="W13" s="276" t="s">
        <v>163</v>
      </c>
      <c r="X13" s="277" t="str">
        <f t="shared" si="12"/>
        <v>BAJA</v>
      </c>
      <c r="Y13" s="278">
        <v>0.4</v>
      </c>
      <c r="Z13" s="277" t="str">
        <f t="shared" si="13"/>
        <v>MAYOR</v>
      </c>
      <c r="AA13" s="278">
        <v>0.8</v>
      </c>
      <c r="AB13" s="279">
        <v>2</v>
      </c>
      <c r="AC13" s="276" t="str">
        <f t="shared" si="14"/>
        <v>MODERADA</v>
      </c>
      <c r="AD13" s="257" t="s">
        <v>268</v>
      </c>
      <c r="AE13" s="257" t="s">
        <v>84</v>
      </c>
      <c r="AF13" s="286" t="s">
        <v>269</v>
      </c>
      <c r="AG13" s="257" t="s">
        <v>270</v>
      </c>
      <c r="AH13" s="282" t="s">
        <v>271</v>
      </c>
      <c r="AI13" s="283" t="s">
        <v>272</v>
      </c>
      <c r="AJ13" s="287" t="s">
        <v>273</v>
      </c>
      <c r="AK13" s="288" t="s">
        <v>546</v>
      </c>
      <c r="AL13" s="288" t="s">
        <v>274</v>
      </c>
      <c r="AM13" s="288" t="s">
        <v>547</v>
      </c>
      <c r="AN13" s="288" t="s">
        <v>275</v>
      </c>
      <c r="AO13" s="274" t="s">
        <v>548</v>
      </c>
      <c r="AP13" s="273"/>
      <c r="AQ13" s="272"/>
      <c r="AR13" s="109"/>
      <c r="AS13" s="112"/>
      <c r="AT13" s="112"/>
      <c r="AU13" s="112"/>
      <c r="AV13" s="112"/>
      <c r="AW13" s="112"/>
      <c r="AX13" s="112"/>
      <c r="AY13" s="112"/>
      <c r="AZ13" s="112"/>
      <c r="BA13" s="112"/>
      <c r="BB13" s="112"/>
      <c r="BC13" s="112"/>
      <c r="BD13" s="112"/>
      <c r="BE13" s="112"/>
    </row>
    <row r="14" spans="1:57" s="95" customFormat="1" ht="55.5" hidden="1" customHeight="1" x14ac:dyDescent="0.25">
      <c r="A14" s="275" t="s">
        <v>36</v>
      </c>
      <c r="B14" s="257" t="s">
        <v>176</v>
      </c>
      <c r="C14" s="257" t="s">
        <v>155</v>
      </c>
      <c r="D14" s="257">
        <v>5</v>
      </c>
      <c r="E14" s="257" t="s">
        <v>276</v>
      </c>
      <c r="F14" s="276" t="s">
        <v>73</v>
      </c>
      <c r="G14" s="257" t="s">
        <v>277</v>
      </c>
      <c r="H14" s="257" t="s">
        <v>278</v>
      </c>
      <c r="I14" s="257" t="s">
        <v>279</v>
      </c>
      <c r="J14" s="277" t="str">
        <f t="shared" si="8"/>
        <v>MEDIA</v>
      </c>
      <c r="K14" s="278">
        <v>0.6</v>
      </c>
      <c r="L14" s="277" t="str">
        <f t="shared" ref="L14" si="18">IF(M14=0,"",IF(AND(M14&lt;=20%),"LEVE",IF(AND(M14&lt;=40%),"MENOR",IF(AND(M14&lt;=60%),"MODERADO",IF(AND(M14&lt;=80%),"MAYOR",IF(AND(M14&lt;=100%),"CATASTROFICO",""))))))</f>
        <v>MAYOR</v>
      </c>
      <c r="M14" s="278">
        <v>0.8</v>
      </c>
      <c r="N14" s="279">
        <v>3</v>
      </c>
      <c r="O14" s="276" t="str">
        <f t="shared" si="10"/>
        <v>ALTA</v>
      </c>
      <c r="P14" s="280" t="str">
        <f t="shared" si="11"/>
        <v>PREVENTIVO%</v>
      </c>
      <c r="Q14" s="281">
        <v>0.25</v>
      </c>
      <c r="R14" s="257" t="s">
        <v>280</v>
      </c>
      <c r="S14" s="276" t="s">
        <v>147</v>
      </c>
      <c r="T14" s="280" t="str">
        <f t="shared" si="4"/>
        <v>15%</v>
      </c>
      <c r="U14" s="276" t="s">
        <v>150</v>
      </c>
      <c r="V14" s="276" t="s">
        <v>158</v>
      </c>
      <c r="W14" s="276" t="s">
        <v>163</v>
      </c>
      <c r="X14" s="277" t="str">
        <f t="shared" si="12"/>
        <v>BAJA</v>
      </c>
      <c r="Y14" s="278">
        <v>0.4</v>
      </c>
      <c r="Z14" s="277" t="str">
        <f t="shared" si="13"/>
        <v>MAYOR</v>
      </c>
      <c r="AA14" s="278">
        <v>0.8</v>
      </c>
      <c r="AB14" s="279">
        <v>2</v>
      </c>
      <c r="AC14" s="276" t="str">
        <f t="shared" si="14"/>
        <v>MODERADA</v>
      </c>
      <c r="AD14" s="257" t="s">
        <v>281</v>
      </c>
      <c r="AE14" s="257" t="s">
        <v>108</v>
      </c>
      <c r="AF14" s="257" t="s">
        <v>282</v>
      </c>
      <c r="AG14" s="257" t="s">
        <v>283</v>
      </c>
      <c r="AH14" s="282" t="s">
        <v>284</v>
      </c>
      <c r="AI14" s="283" t="s">
        <v>285</v>
      </c>
      <c r="AJ14" s="287"/>
      <c r="AK14" s="288"/>
      <c r="AL14" s="288"/>
      <c r="AM14" s="288"/>
      <c r="AN14" s="288"/>
      <c r="AO14" s="289"/>
      <c r="AP14" s="290"/>
      <c r="AQ14" s="290"/>
      <c r="AR14" s="109"/>
      <c r="AS14" s="112"/>
      <c r="AT14" s="112"/>
      <c r="AU14" s="112"/>
      <c r="AV14" s="112"/>
      <c r="AW14" s="112"/>
      <c r="AX14" s="112"/>
      <c r="AY14" s="112"/>
      <c r="AZ14" s="112"/>
      <c r="BA14" s="112"/>
      <c r="BB14" s="112"/>
      <c r="BC14" s="112"/>
      <c r="BD14" s="112"/>
      <c r="BE14" s="112"/>
    </row>
    <row r="15" spans="1:57" s="93" customFormat="1" ht="45.75" customHeight="1" x14ac:dyDescent="0.25">
      <c r="A15" s="254" t="s">
        <v>36</v>
      </c>
      <c r="B15" s="256" t="s">
        <v>180</v>
      </c>
      <c r="C15" s="256" t="s">
        <v>155</v>
      </c>
      <c r="D15" s="256">
        <v>6</v>
      </c>
      <c r="E15" s="257" t="s">
        <v>286</v>
      </c>
      <c r="F15" s="258" t="s">
        <v>73</v>
      </c>
      <c r="G15" s="256" t="s">
        <v>287</v>
      </c>
      <c r="H15" s="256" t="s">
        <v>288</v>
      </c>
      <c r="I15" s="256" t="s">
        <v>289</v>
      </c>
      <c r="J15" s="260" t="str">
        <f t="shared" si="8"/>
        <v>MEDIA</v>
      </c>
      <c r="K15" s="261">
        <v>0.6</v>
      </c>
      <c r="L15" s="260" t="str">
        <f t="shared" si="1"/>
        <v>MENOR</v>
      </c>
      <c r="M15" s="261">
        <v>0.4</v>
      </c>
      <c r="N15" s="262">
        <v>2</v>
      </c>
      <c r="O15" s="291" t="str">
        <f t="shared" si="10"/>
        <v>MODERADA</v>
      </c>
      <c r="P15" s="258" t="str">
        <f t="shared" ref="P15" si="19">IF(Q15=0,"",IF(Q15&lt;=25%,"PREVENTIVO%",IF(AND(Q15&lt;=15%),"DETECTIVO",IF(AND(Q15&lt;=10%),"CORRECTIVO",""))))</f>
        <v>PREVENTIVO%</v>
      </c>
      <c r="Q15" s="264">
        <v>0.25</v>
      </c>
      <c r="R15" s="256" t="s">
        <v>290</v>
      </c>
      <c r="S15" s="258" t="s">
        <v>147</v>
      </c>
      <c r="T15" s="258" t="str">
        <f t="shared" si="4"/>
        <v>15%</v>
      </c>
      <c r="U15" s="258" t="s">
        <v>150</v>
      </c>
      <c r="V15" s="258" t="s">
        <v>156</v>
      </c>
      <c r="W15" s="258" t="s">
        <v>163</v>
      </c>
      <c r="X15" s="260" t="str">
        <f t="shared" si="12"/>
        <v>MUY BAJA</v>
      </c>
      <c r="Y15" s="261">
        <v>0.2</v>
      </c>
      <c r="Z15" s="260" t="str">
        <f t="shared" ref="Z15:Z16" si="20">IF(AA15=0,"",IF(AND(AA15&lt;=20%),"LEVE",IF(AND(AA15&lt;=40%),"MENOR",IF(AND(AA15&lt;=60%),"MODERADO",IF(AND(AA15&lt;=80%),"MAYOR",IF(AND(AA15&lt;=100%),"CATASTROFICO",""))))))</f>
        <v>MENOR</v>
      </c>
      <c r="AA15" s="261">
        <v>0.4</v>
      </c>
      <c r="AB15" s="262">
        <v>1</v>
      </c>
      <c r="AC15" s="291" t="str">
        <f t="shared" si="14"/>
        <v>BAJA</v>
      </c>
      <c r="AD15" s="256" t="s">
        <v>291</v>
      </c>
      <c r="AE15" s="256" t="s">
        <v>113</v>
      </c>
      <c r="AF15" s="256" t="s">
        <v>292</v>
      </c>
      <c r="AG15" s="292" t="s">
        <v>293</v>
      </c>
      <c r="AH15" s="270" t="s">
        <v>294</v>
      </c>
      <c r="AI15" s="271" t="s">
        <v>295</v>
      </c>
      <c r="AJ15" s="284" t="s">
        <v>296</v>
      </c>
      <c r="AK15" s="293" t="s">
        <v>297</v>
      </c>
      <c r="AL15" s="284" t="s">
        <v>298</v>
      </c>
      <c r="AM15" s="293" t="s">
        <v>297</v>
      </c>
      <c r="AN15" s="294" t="s">
        <v>299</v>
      </c>
      <c r="AO15" s="293" t="s">
        <v>300</v>
      </c>
      <c r="AP15" s="295"/>
      <c r="AQ15" s="290"/>
      <c r="AR15" s="113"/>
      <c r="AS15" s="114"/>
      <c r="AT15" s="114"/>
      <c r="AU15" s="114"/>
      <c r="AV15" s="114"/>
      <c r="AW15" s="114"/>
      <c r="AX15" s="114"/>
      <c r="AY15" s="114"/>
      <c r="AZ15" s="114"/>
      <c r="BA15" s="114"/>
      <c r="BB15" s="114"/>
      <c r="BC15" s="114"/>
      <c r="BD15" s="114"/>
      <c r="BE15" s="114"/>
    </row>
    <row r="16" spans="1:57" s="93" customFormat="1" ht="47.25" customHeight="1" x14ac:dyDescent="0.25">
      <c r="A16" s="254" t="s">
        <v>36</v>
      </c>
      <c r="B16" s="256" t="s">
        <v>180</v>
      </c>
      <c r="C16" s="256" t="s">
        <v>155</v>
      </c>
      <c r="D16" s="256">
        <v>7</v>
      </c>
      <c r="E16" s="257" t="s">
        <v>301</v>
      </c>
      <c r="F16" s="258" t="s">
        <v>73</v>
      </c>
      <c r="G16" s="256" t="s">
        <v>302</v>
      </c>
      <c r="H16" s="256" t="s">
        <v>303</v>
      </c>
      <c r="I16" s="256" t="s">
        <v>304</v>
      </c>
      <c r="J16" s="260" t="str">
        <f t="shared" si="8"/>
        <v>MEDIA</v>
      </c>
      <c r="K16" s="261">
        <v>0.6</v>
      </c>
      <c r="L16" s="260" t="str">
        <f t="shared" ref="L16" si="21">IF(M16=0,"",IF(AND(M16&lt;=20%),"LEVE",IF(AND(M16&lt;=40%),"MENOR",IF(AND(M16&lt;=60%),"MODERADO",IF(AND(M16&lt;=80%),"MAYOR",IF(AND(M16&lt;=100%),"CATASTROFICO",""))))))</f>
        <v>MODERADO</v>
      </c>
      <c r="M16" s="261">
        <v>0.6</v>
      </c>
      <c r="N16" s="262">
        <v>2</v>
      </c>
      <c r="O16" s="291" t="str">
        <f t="shared" si="10"/>
        <v>MODERADA</v>
      </c>
      <c r="P16" s="258" t="str">
        <f t="shared" ref="P16" si="22">IF(Q16=0,"",IF(Q16&lt;=25%,"PREVENTIVO%",IF(AND(Q16&lt;=15%),"DETECTIVO",IF(AND(Q16&lt;=10%),"CORRECTIVO",""))))</f>
        <v>PREVENTIVO%</v>
      </c>
      <c r="Q16" s="264">
        <v>0.25</v>
      </c>
      <c r="R16" s="256" t="s">
        <v>305</v>
      </c>
      <c r="S16" s="258" t="s">
        <v>147</v>
      </c>
      <c r="T16" s="258" t="str">
        <f t="shared" si="4"/>
        <v>15%</v>
      </c>
      <c r="U16" s="258" t="s">
        <v>150</v>
      </c>
      <c r="V16" s="258" t="s">
        <v>156</v>
      </c>
      <c r="W16" s="258" t="s">
        <v>163</v>
      </c>
      <c r="X16" s="260" t="str">
        <f t="shared" si="12"/>
        <v>BAJA</v>
      </c>
      <c r="Y16" s="261">
        <v>0.4</v>
      </c>
      <c r="Z16" s="260" t="str">
        <f t="shared" si="20"/>
        <v>MODERADO</v>
      </c>
      <c r="AA16" s="261">
        <v>0.6</v>
      </c>
      <c r="AB16" s="262">
        <v>2</v>
      </c>
      <c r="AC16" s="291" t="str">
        <f t="shared" si="14"/>
        <v>MODERADA</v>
      </c>
      <c r="AD16" s="256" t="s">
        <v>306</v>
      </c>
      <c r="AE16" s="256" t="s">
        <v>115</v>
      </c>
      <c r="AF16" s="256" t="s">
        <v>307</v>
      </c>
      <c r="AG16" s="292" t="s">
        <v>293</v>
      </c>
      <c r="AH16" s="270" t="s">
        <v>308</v>
      </c>
      <c r="AI16" s="271" t="s">
        <v>309</v>
      </c>
      <c r="AJ16" s="284" t="s">
        <v>310</v>
      </c>
      <c r="AK16" s="290" t="s">
        <v>311</v>
      </c>
      <c r="AL16" s="294" t="s">
        <v>312</v>
      </c>
      <c r="AM16" s="296" t="s">
        <v>313</v>
      </c>
      <c r="AN16" s="273" t="s">
        <v>314</v>
      </c>
      <c r="AO16" s="293" t="s">
        <v>311</v>
      </c>
      <c r="AP16" s="290"/>
      <c r="AQ16" s="290"/>
      <c r="AR16" s="113"/>
      <c r="AS16" s="114"/>
      <c r="AT16" s="114"/>
      <c r="AU16" s="114"/>
      <c r="AV16" s="114"/>
      <c r="AW16" s="114"/>
      <c r="AX16" s="114"/>
      <c r="AY16" s="114"/>
      <c r="AZ16" s="114"/>
      <c r="BA16" s="114"/>
      <c r="BB16" s="114"/>
      <c r="BC16" s="114"/>
      <c r="BD16" s="114"/>
      <c r="BE16" s="114"/>
    </row>
    <row r="17" spans="1:57" s="93" customFormat="1" ht="60" customHeight="1" x14ac:dyDescent="0.25">
      <c r="A17" s="254" t="s">
        <v>36</v>
      </c>
      <c r="B17" s="256" t="s">
        <v>180</v>
      </c>
      <c r="C17" s="256" t="s">
        <v>155</v>
      </c>
      <c r="D17" s="256">
        <v>8</v>
      </c>
      <c r="E17" s="257" t="s">
        <v>315</v>
      </c>
      <c r="F17" s="258" t="s">
        <v>73</v>
      </c>
      <c r="G17" s="256" t="s">
        <v>316</v>
      </c>
      <c r="H17" s="256" t="s">
        <v>317</v>
      </c>
      <c r="I17" s="256" t="s">
        <v>318</v>
      </c>
      <c r="J17" s="260" t="str">
        <f t="shared" si="8"/>
        <v>MEDIA</v>
      </c>
      <c r="K17" s="261">
        <v>0.6</v>
      </c>
      <c r="L17" s="260" t="str">
        <f t="shared" ref="L17" si="23">IF(M17=0,"",IF(AND(M17&lt;=20%),"LEVE",IF(AND(M17&lt;=40%),"MENOR",IF(AND(M17&lt;=60%),"MODERADO",IF(AND(M17&lt;=80%),"MAYOR",IF(AND(M17&lt;=100%),"CATASTROFICO",""))))))</f>
        <v>MODERADO</v>
      </c>
      <c r="M17" s="261">
        <v>0.6</v>
      </c>
      <c r="N17" s="262">
        <v>2</v>
      </c>
      <c r="O17" s="291" t="str">
        <f t="shared" si="10"/>
        <v>MODERADA</v>
      </c>
      <c r="P17" s="258" t="str">
        <f t="shared" ref="P17" si="24">IF(Q17=0,"",IF(Q17&lt;=25%,"PREVENTIVO%",IF(AND(Q17&lt;=15%),"DETECTIVO",IF(AND(Q17&lt;=10%),"CORRECTIVO",""))))</f>
        <v>PREVENTIVO%</v>
      </c>
      <c r="Q17" s="264">
        <v>0.25</v>
      </c>
      <c r="R17" s="256" t="s">
        <v>319</v>
      </c>
      <c r="S17" s="258" t="s">
        <v>147</v>
      </c>
      <c r="T17" s="258" t="str">
        <f t="shared" si="4"/>
        <v>15%</v>
      </c>
      <c r="U17" s="258" t="s">
        <v>150</v>
      </c>
      <c r="V17" s="258" t="s">
        <v>156</v>
      </c>
      <c r="W17" s="258" t="s">
        <v>163</v>
      </c>
      <c r="X17" s="260" t="str">
        <f t="shared" si="12"/>
        <v>BAJA</v>
      </c>
      <c r="Y17" s="261">
        <v>0.4</v>
      </c>
      <c r="Z17" s="260" t="str">
        <f t="shared" ref="Z17" si="25">IF(AA17=0,"",IF(AND(AA17&lt;=20%),"LEVE",IF(AND(AA17&lt;=40%),"MENOR",IF(AND(AA17&lt;=60%),"MODERADO",IF(AND(AA17&lt;=80%),"MAYOR",IF(AND(AA17&lt;=100%),"CATASTROFICO",""))))))</f>
        <v>MODERADO</v>
      </c>
      <c r="AA17" s="261">
        <v>0.6</v>
      </c>
      <c r="AB17" s="262">
        <v>2</v>
      </c>
      <c r="AC17" s="291" t="str">
        <f t="shared" si="14"/>
        <v>MODERADA</v>
      </c>
      <c r="AD17" s="256" t="s">
        <v>320</v>
      </c>
      <c r="AE17" s="256" t="s">
        <v>113</v>
      </c>
      <c r="AF17" s="256" t="s">
        <v>321</v>
      </c>
      <c r="AG17" s="292" t="s">
        <v>322</v>
      </c>
      <c r="AH17" s="270" t="s">
        <v>323</v>
      </c>
      <c r="AI17" s="271" t="s">
        <v>324</v>
      </c>
      <c r="AJ17" s="273" t="s">
        <v>325</v>
      </c>
      <c r="AK17" s="296" t="s">
        <v>326</v>
      </c>
      <c r="AL17" s="273" t="s">
        <v>327</v>
      </c>
      <c r="AM17" s="297" t="s">
        <v>326</v>
      </c>
      <c r="AN17" s="294" t="s">
        <v>328</v>
      </c>
      <c r="AO17" s="298" t="s">
        <v>326</v>
      </c>
      <c r="AP17" s="290"/>
      <c r="AQ17" s="290"/>
      <c r="AR17" s="113"/>
      <c r="AS17" s="114"/>
      <c r="AT17" s="114"/>
      <c r="AU17" s="114"/>
      <c r="AV17" s="114"/>
      <c r="AW17" s="114"/>
      <c r="AX17" s="114"/>
      <c r="AY17" s="114"/>
      <c r="AZ17" s="114"/>
      <c r="BA17" s="114"/>
      <c r="BB17" s="114"/>
      <c r="BC17" s="114"/>
      <c r="BD17" s="114"/>
      <c r="BE17" s="114"/>
    </row>
    <row r="18" spans="1:57" s="89" customFormat="1" ht="66.75" customHeight="1" x14ac:dyDescent="0.25">
      <c r="A18" s="254" t="s">
        <v>36</v>
      </c>
      <c r="B18" s="256" t="s">
        <v>186</v>
      </c>
      <c r="C18" s="256" t="s">
        <v>157</v>
      </c>
      <c r="D18" s="256">
        <v>9</v>
      </c>
      <c r="E18" s="257" t="s">
        <v>329</v>
      </c>
      <c r="F18" s="258" t="s">
        <v>73</v>
      </c>
      <c r="G18" s="256" t="s">
        <v>330</v>
      </c>
      <c r="H18" s="256" t="s">
        <v>331</v>
      </c>
      <c r="I18" s="256" t="s">
        <v>332</v>
      </c>
      <c r="J18" s="260" t="str">
        <f t="shared" si="0"/>
        <v>BAJA</v>
      </c>
      <c r="K18" s="261">
        <v>0.4</v>
      </c>
      <c r="L18" s="260" t="str">
        <f t="shared" si="1"/>
        <v>MENOR</v>
      </c>
      <c r="M18" s="261">
        <v>0.4</v>
      </c>
      <c r="N18" s="262">
        <v>2</v>
      </c>
      <c r="O18" s="258" t="str">
        <f t="shared" si="2"/>
        <v>MODERADA</v>
      </c>
      <c r="P18" s="263" t="str">
        <f t="shared" si="11"/>
        <v>PREVENTIVO%</v>
      </c>
      <c r="Q18" s="264">
        <v>0.25</v>
      </c>
      <c r="R18" s="256" t="s">
        <v>333</v>
      </c>
      <c r="S18" s="258" t="s">
        <v>147</v>
      </c>
      <c r="T18" s="263" t="str">
        <f t="shared" si="4"/>
        <v>15%</v>
      </c>
      <c r="U18" s="258" t="s">
        <v>150</v>
      </c>
      <c r="V18" s="258" t="s">
        <v>156</v>
      </c>
      <c r="W18" s="258" t="s">
        <v>163</v>
      </c>
      <c r="X18" s="260" t="str">
        <f t="shared" ref="X18" si="26">IF(Y18=0,"",IF(AND(Y18&lt;=20%),"MUY BAJA",IF(AND(Y18&lt;=40%),"BAJA",IF(AND(Y18&lt;=60%),"MEDIA",IF(AND(Y18&lt;=80%),"ALTA",IF(AND(Y18&lt;=100%),"MUY ALTA",""))))))</f>
        <v>MUY BAJA</v>
      </c>
      <c r="Y18" s="261">
        <v>0.2</v>
      </c>
      <c r="Z18" s="260" t="str">
        <f t="shared" ref="Z18" si="27">IF(AA18=0,"",IF(AND(AA18&lt;=20%),"LEVE",IF(AND(AA18&lt;=40%),"MENOR",IF(AND(AA18&lt;=60%),"MODERADO",IF(AND(AA18&lt;=80%),"MAYOR",IF(AND(AA18&lt;=100%),"CATASTROFICO",""))))))</f>
        <v>MENOR</v>
      </c>
      <c r="AA18" s="261">
        <v>0.4</v>
      </c>
      <c r="AB18" s="262">
        <v>1</v>
      </c>
      <c r="AC18" s="258" t="str">
        <f t="shared" ref="AC18" si="28">IF(AB18=0,"",IF(AB18&lt;=1,"BAJA",IF(AND(AB18&lt;=2),"MODERADA",IF(AND(AB18&lt;=3),"ALTA",IF(AND(AB18&lt;=4),"EXTREMA","")))))</f>
        <v>BAJA</v>
      </c>
      <c r="AD18" s="256" t="s">
        <v>334</v>
      </c>
      <c r="AE18" s="256" t="s">
        <v>99</v>
      </c>
      <c r="AF18" s="256" t="s">
        <v>335</v>
      </c>
      <c r="AG18" s="256" t="s">
        <v>336</v>
      </c>
      <c r="AH18" s="270" t="s">
        <v>337</v>
      </c>
      <c r="AI18" s="271" t="s">
        <v>338</v>
      </c>
      <c r="AJ18" s="299" t="s">
        <v>339</v>
      </c>
      <c r="AK18" s="296" t="s">
        <v>340</v>
      </c>
      <c r="AL18" s="299" t="s">
        <v>339</v>
      </c>
      <c r="AM18" s="296" t="s">
        <v>341</v>
      </c>
      <c r="AN18" s="299" t="s">
        <v>339</v>
      </c>
      <c r="AO18" s="298" t="s">
        <v>341</v>
      </c>
      <c r="AP18" s="273"/>
      <c r="AQ18" s="296"/>
      <c r="AR18" s="109"/>
      <c r="AS18" s="110"/>
      <c r="AT18" s="110"/>
      <c r="AU18" s="110"/>
      <c r="AV18" s="110"/>
      <c r="AW18" s="110"/>
      <c r="AX18" s="110"/>
      <c r="AY18" s="110"/>
      <c r="AZ18" s="110"/>
      <c r="BA18" s="110"/>
      <c r="BB18" s="110"/>
      <c r="BC18" s="110"/>
      <c r="BD18" s="110"/>
      <c r="BE18" s="110"/>
    </row>
    <row r="19" spans="1:57" s="89" customFormat="1" ht="66.75" customHeight="1" x14ac:dyDescent="0.25">
      <c r="A19" s="254" t="s">
        <v>36</v>
      </c>
      <c r="B19" s="256" t="s">
        <v>186</v>
      </c>
      <c r="C19" s="256" t="s">
        <v>157</v>
      </c>
      <c r="D19" s="256">
        <v>10</v>
      </c>
      <c r="E19" s="257" t="s">
        <v>342</v>
      </c>
      <c r="F19" s="258" t="s">
        <v>73</v>
      </c>
      <c r="G19" s="256" t="s">
        <v>343</v>
      </c>
      <c r="H19" s="256" t="s">
        <v>344</v>
      </c>
      <c r="I19" s="256" t="s">
        <v>345</v>
      </c>
      <c r="J19" s="260" t="str">
        <f t="shared" ref="J19" si="29">IF(K19=0,"",IF(AND(K19&lt;=20%),"MUY BAJA",IF(AND(K19&lt;=40%),"BAJA",IF(AND(K19&lt;=60%),"MEDIA",IF(AND(K19&lt;=80%),"ALTA",IF(AND(K19&lt;=100%),"MUY ALTA",""))))))</f>
        <v>MEDIA</v>
      </c>
      <c r="K19" s="261">
        <v>0.6</v>
      </c>
      <c r="L19" s="260" t="str">
        <f t="shared" ref="L19" si="30">IF(M19=0,"",IF(AND(M19&lt;=20%),"LEVE",IF(AND(M19&lt;=40%),"MENOR",IF(AND(M19&lt;=60%),"MODERADO",IF(AND(M19&lt;=80%),"MAYOR",IF(AND(M19&lt;=100%),"CATASTROFICO",""))))))</f>
        <v>MENOR</v>
      </c>
      <c r="M19" s="261">
        <v>0.4</v>
      </c>
      <c r="N19" s="262">
        <v>2</v>
      </c>
      <c r="O19" s="258" t="str">
        <f t="shared" ref="O19" si="31">IF(N19=0,"",IF(N19&lt;=1,"BAJA",IF(AND(N19&lt;=2),"MODERADA",IF(AND(N19&lt;=3),"ALTA",IF(AND(N19&lt;=4),"EXTREMA","")))))</f>
        <v>MODERADA</v>
      </c>
      <c r="P19" s="263" t="str">
        <f t="shared" si="11"/>
        <v>PREVENTIVO%</v>
      </c>
      <c r="Q19" s="264">
        <v>0.25</v>
      </c>
      <c r="R19" s="256" t="s">
        <v>346</v>
      </c>
      <c r="S19" s="258" t="s">
        <v>147</v>
      </c>
      <c r="T19" s="263" t="str">
        <f t="shared" si="4"/>
        <v>15%</v>
      </c>
      <c r="U19" s="258" t="s">
        <v>150</v>
      </c>
      <c r="V19" s="258" t="s">
        <v>156</v>
      </c>
      <c r="W19" s="258" t="s">
        <v>163</v>
      </c>
      <c r="X19" s="260" t="str">
        <f t="shared" ref="X19" si="32">IF(Y19=0,"",IF(AND(Y19&lt;=20%),"MUY BAJA",IF(AND(Y19&lt;=40%),"BAJA",IF(AND(Y19&lt;=60%),"MEDIA",IF(AND(Y19&lt;=80%),"ALTA",IF(AND(Y19&lt;=100%),"MUY ALTA",""))))))</f>
        <v>BAJA</v>
      </c>
      <c r="Y19" s="261">
        <v>0.4</v>
      </c>
      <c r="Z19" s="260" t="str">
        <f t="shared" ref="Z19" si="33">IF(AA19=0,"",IF(AND(AA19&lt;=20%),"LEVE",IF(AND(AA19&lt;=40%),"MENOR",IF(AND(AA19&lt;=60%),"MODERADO",IF(AND(AA19&lt;=80%),"MAYOR",IF(AND(AA19&lt;=100%),"CATASTROFICO",""))))))</f>
        <v>MENOR</v>
      </c>
      <c r="AA19" s="261">
        <v>0.4</v>
      </c>
      <c r="AB19" s="262">
        <v>2</v>
      </c>
      <c r="AC19" s="258" t="str">
        <f t="shared" ref="AC19" si="34">IF(AB19=0,"",IF(AB19&lt;=1,"BAJA",IF(AND(AB19&lt;=2),"MODERADA",IF(AND(AB19&lt;=3),"ALTA",IF(AND(AB19&lt;=4),"EXTREMA","")))))</f>
        <v>MODERADA</v>
      </c>
      <c r="AD19" s="256" t="s">
        <v>347</v>
      </c>
      <c r="AE19" s="256" t="s">
        <v>99</v>
      </c>
      <c r="AF19" s="256" t="s">
        <v>348</v>
      </c>
      <c r="AG19" s="256" t="s">
        <v>336</v>
      </c>
      <c r="AH19" s="270" t="s">
        <v>349</v>
      </c>
      <c r="AI19" s="271" t="s">
        <v>350</v>
      </c>
      <c r="AJ19" s="299" t="s">
        <v>351</v>
      </c>
      <c r="AK19" s="296" t="s">
        <v>340</v>
      </c>
      <c r="AL19" s="299" t="s">
        <v>352</v>
      </c>
      <c r="AM19" s="296" t="s">
        <v>353</v>
      </c>
      <c r="AN19" s="299" t="s">
        <v>354</v>
      </c>
      <c r="AO19" s="298" t="s">
        <v>353</v>
      </c>
      <c r="AP19" s="273"/>
      <c r="AQ19" s="296"/>
      <c r="AR19" s="109"/>
      <c r="AS19" s="110"/>
      <c r="AT19" s="110"/>
      <c r="AU19" s="110"/>
      <c r="AV19" s="110"/>
      <c r="AW19" s="110"/>
      <c r="AX19" s="110"/>
      <c r="AY19" s="110"/>
      <c r="AZ19" s="110"/>
      <c r="BA19" s="110"/>
      <c r="BB19" s="110"/>
      <c r="BC19" s="110"/>
      <c r="BD19" s="110"/>
      <c r="BE19" s="110"/>
    </row>
    <row r="20" spans="1:57" s="89" customFormat="1" ht="51.75" customHeight="1" x14ac:dyDescent="0.25">
      <c r="A20" s="300" t="s">
        <v>36</v>
      </c>
      <c r="B20" s="256" t="s">
        <v>184</v>
      </c>
      <c r="C20" s="256" t="s">
        <v>157</v>
      </c>
      <c r="D20" s="256">
        <v>11</v>
      </c>
      <c r="E20" s="257" t="s">
        <v>355</v>
      </c>
      <c r="F20" s="258" t="s">
        <v>73</v>
      </c>
      <c r="G20" s="256" t="s">
        <v>356</v>
      </c>
      <c r="H20" s="256" t="s">
        <v>357</v>
      </c>
      <c r="I20" s="256" t="s">
        <v>358</v>
      </c>
      <c r="J20" s="260" t="str">
        <f>IF(K20=0,"",IF(AND(K20&lt;=20%),"MUY BAJA",IF(AND(K20&lt;=40%),"BAJA",IF(AND(K20&lt;=60%),"MEDIA",IF(AND(K20&lt;=80%),"ALTA",IF(AND(K20&lt;=100%),"MUY ALTA",""))))))</f>
        <v>ALTA</v>
      </c>
      <c r="K20" s="261">
        <v>0.8</v>
      </c>
      <c r="L20" s="260" t="s">
        <v>6</v>
      </c>
      <c r="M20" s="261">
        <v>0.8</v>
      </c>
      <c r="N20" s="262">
        <v>3</v>
      </c>
      <c r="O20" s="258" t="str">
        <f>IF(N20=0,"",IF(N20&lt;=1,"BAJA",IF(AND(N20&lt;=2),"MODERADA",IF(AND(N20&lt;=3),"ALTA",IF(AND(N20&lt;=4),"EXTREMA","")))))</f>
        <v>ALTA</v>
      </c>
      <c r="P20" s="263" t="str">
        <f t="shared" si="11"/>
        <v>PREVENTIVO%</v>
      </c>
      <c r="Q20" s="264">
        <v>0.25</v>
      </c>
      <c r="R20" s="256" t="s">
        <v>359</v>
      </c>
      <c r="S20" s="258" t="s">
        <v>147</v>
      </c>
      <c r="T20" s="263" t="str">
        <f t="shared" si="4"/>
        <v>15%</v>
      </c>
      <c r="U20" s="258" t="s">
        <v>150</v>
      </c>
      <c r="V20" s="258" t="s">
        <v>156</v>
      </c>
      <c r="W20" s="258" t="s">
        <v>163</v>
      </c>
      <c r="X20" s="260" t="s">
        <v>11</v>
      </c>
      <c r="Y20" s="262">
        <v>0</v>
      </c>
      <c r="Z20" s="260" t="s">
        <v>5</v>
      </c>
      <c r="AA20" s="262">
        <v>3</v>
      </c>
      <c r="AB20" s="262">
        <f t="shared" ref="AB20:AB21" si="35">Y20+AA20</f>
        <v>3</v>
      </c>
      <c r="AC20" s="258" t="str">
        <f>IF(AB20=0,"",IF(AB20&lt;=3,"BAJA",IF(AND(AB20&lt;=5),"MODERADA",IF(AND(AB20&lt;=7),"ALTA",IF(AB20&lt;=10,"EXTREMA","")))))</f>
        <v>BAJA</v>
      </c>
      <c r="AD20" s="256" t="s">
        <v>360</v>
      </c>
      <c r="AE20" s="256" t="s">
        <v>113</v>
      </c>
      <c r="AF20" s="256" t="s">
        <v>361</v>
      </c>
      <c r="AG20" s="256" t="s">
        <v>362</v>
      </c>
      <c r="AH20" s="270" t="s">
        <v>363</v>
      </c>
      <c r="AI20" s="271" t="s">
        <v>364</v>
      </c>
      <c r="AJ20" s="273" t="s">
        <v>365</v>
      </c>
      <c r="AK20" s="296" t="s">
        <v>366</v>
      </c>
      <c r="AL20" s="284" t="s">
        <v>367</v>
      </c>
      <c r="AM20" s="301" t="s">
        <v>368</v>
      </c>
      <c r="AN20" s="284" t="s">
        <v>369</v>
      </c>
      <c r="AO20" s="302" t="s">
        <v>368</v>
      </c>
      <c r="AP20" s="284"/>
      <c r="AQ20" s="284"/>
      <c r="AR20" s="109"/>
      <c r="AS20" s="110"/>
      <c r="AT20" s="110"/>
      <c r="AU20" s="110"/>
      <c r="AV20" s="110"/>
      <c r="AW20" s="110"/>
      <c r="AX20" s="110"/>
      <c r="AY20" s="110"/>
      <c r="AZ20" s="110"/>
      <c r="BA20" s="110"/>
      <c r="BB20" s="110"/>
      <c r="BC20" s="110"/>
      <c r="BD20" s="110"/>
      <c r="BE20" s="110"/>
    </row>
    <row r="21" spans="1:57" s="89" customFormat="1" ht="61.5" customHeight="1" x14ac:dyDescent="0.25">
      <c r="A21" s="303" t="s">
        <v>36</v>
      </c>
      <c r="B21" s="256" t="s">
        <v>184</v>
      </c>
      <c r="C21" s="256" t="s">
        <v>157</v>
      </c>
      <c r="D21" s="256">
        <v>12</v>
      </c>
      <c r="E21" s="304" t="s">
        <v>370</v>
      </c>
      <c r="F21" s="305" t="s">
        <v>73</v>
      </c>
      <c r="G21" s="256" t="s">
        <v>371</v>
      </c>
      <c r="H21" s="304" t="s">
        <v>372</v>
      </c>
      <c r="I21" s="304" t="s">
        <v>373</v>
      </c>
      <c r="J21" s="306" t="str">
        <f>IF(K20=0,"",IF(AND(K20&lt;=20%),"MUY BAJA",IF(AND(K20&lt;=40%),"BAJA",IF(AND(K20&lt;=60%),"MEDIA",IF(AND(K20&lt;=80%),"ALTA",IF(AND(K20&lt;=100%),"MUY ALTA",""))))))</f>
        <v>ALTA</v>
      </c>
      <c r="K21" s="261">
        <v>0.8</v>
      </c>
      <c r="L21" s="306" t="s">
        <v>7</v>
      </c>
      <c r="M21" s="261">
        <v>0.8</v>
      </c>
      <c r="N21" s="262">
        <v>3</v>
      </c>
      <c r="O21" s="305" t="str">
        <f>IF(N21=0,"",IF(N21&lt;=1,"BAJA",IF(AND(N21&lt;=2),"MODERADA",IF(AND(N21&lt;=3),"ALTA",IF(AND(N21&lt;=4),"EXTREMA","")))))</f>
        <v>ALTA</v>
      </c>
      <c r="P21" s="263" t="str">
        <f t="shared" si="11"/>
        <v>PREVENTIVO%</v>
      </c>
      <c r="Q21" s="264">
        <v>0.25</v>
      </c>
      <c r="R21" s="307" t="s">
        <v>374</v>
      </c>
      <c r="S21" s="305" t="s">
        <v>145</v>
      </c>
      <c r="T21" s="263" t="str">
        <f t="shared" si="4"/>
        <v>25%</v>
      </c>
      <c r="U21" s="305" t="s">
        <v>150</v>
      </c>
      <c r="V21" s="305" t="s">
        <v>156</v>
      </c>
      <c r="W21" s="305" t="s">
        <v>163</v>
      </c>
      <c r="X21" s="308" t="s">
        <v>11</v>
      </c>
      <c r="Y21" s="262">
        <v>0</v>
      </c>
      <c r="Z21" s="308" t="s">
        <v>7</v>
      </c>
      <c r="AA21" s="262">
        <v>5</v>
      </c>
      <c r="AB21" s="262">
        <f t="shared" si="35"/>
        <v>5</v>
      </c>
      <c r="AC21" s="305" t="str">
        <f>IF(AB21=0,"",IF(AB21&lt;=3,"BAJA",IF(AND(AB21&lt;=5),"MODERADA",IF(AND(AB21&lt;=7),"ALTA",IF(AB21&lt;=10,"EXTREMA","")))))</f>
        <v>MODERADA</v>
      </c>
      <c r="AD21" s="304" t="s">
        <v>375</v>
      </c>
      <c r="AE21" s="304" t="s">
        <v>113</v>
      </c>
      <c r="AF21" s="304" t="s">
        <v>376</v>
      </c>
      <c r="AG21" s="304" t="s">
        <v>362</v>
      </c>
      <c r="AH21" s="309" t="s">
        <v>377</v>
      </c>
      <c r="AI21" s="310" t="s">
        <v>378</v>
      </c>
      <c r="AJ21" s="273" t="s">
        <v>379</v>
      </c>
      <c r="AK21" s="296" t="s">
        <v>380</v>
      </c>
      <c r="AL21" s="284" t="s">
        <v>381</v>
      </c>
      <c r="AM21" s="301" t="s">
        <v>368</v>
      </c>
      <c r="AN21" s="284" t="s">
        <v>382</v>
      </c>
      <c r="AO21" s="302" t="s">
        <v>368</v>
      </c>
      <c r="AP21" s="284"/>
      <c r="AQ21" s="302"/>
      <c r="AR21" s="109"/>
      <c r="AS21" s="110"/>
      <c r="AT21" s="110"/>
      <c r="AU21" s="110"/>
      <c r="AV21" s="110"/>
      <c r="AW21" s="110"/>
      <c r="AX21" s="110"/>
      <c r="AY21" s="110"/>
      <c r="AZ21" s="110"/>
      <c r="BA21" s="110"/>
      <c r="BB21" s="110"/>
      <c r="BC21" s="110"/>
      <c r="BD21" s="110"/>
      <c r="BE21" s="110"/>
    </row>
    <row r="22" spans="1:57" s="89" customFormat="1" ht="57" customHeight="1" x14ac:dyDescent="0.25">
      <c r="A22" s="254" t="s">
        <v>36</v>
      </c>
      <c r="B22" s="256" t="s">
        <v>184</v>
      </c>
      <c r="C22" s="256" t="s">
        <v>157</v>
      </c>
      <c r="D22" s="256">
        <v>13</v>
      </c>
      <c r="E22" s="257" t="s">
        <v>383</v>
      </c>
      <c r="F22" s="258" t="s">
        <v>73</v>
      </c>
      <c r="G22" s="256" t="s">
        <v>384</v>
      </c>
      <c r="H22" s="256" t="s">
        <v>385</v>
      </c>
      <c r="I22" s="256" t="s">
        <v>386</v>
      </c>
      <c r="J22" s="260" t="str">
        <f t="shared" ref="J22" si="36">IF(K22=0,"",IF(AND(K22&lt;=20%),"MUY BAJA",IF(AND(K22&lt;=40%),"BAJA",IF(AND(K22&lt;=60%),"MEDIA",IF(AND(K22&lt;=80%),"ALTA",IF(AND(K22&lt;=100%),"MUY ALTA",""))))))</f>
        <v>MEDIA</v>
      </c>
      <c r="K22" s="311">
        <v>0.6</v>
      </c>
      <c r="L22" s="260" t="s">
        <v>7</v>
      </c>
      <c r="M22" s="311">
        <v>1</v>
      </c>
      <c r="N22" s="262">
        <v>4</v>
      </c>
      <c r="O22" s="258" t="str">
        <f t="shared" ref="O22" si="37">IF(N22=0,"",IF(N22&lt;=1,"BAJA",IF(AND(N22&lt;=2),"MODERADA",IF(AND(N22&lt;=3),"ALTA",IF(AND(N22&lt;=4),"EXTREMA","")))))</f>
        <v>EXTREMA</v>
      </c>
      <c r="P22" s="263" t="str">
        <f t="shared" ref="P22:P25" si="38">IF(Q22=0,"",IF(Q22&lt;=25%,"PREVENTIVO%",IF(AND(Q22&lt;=15%),"DETECTIVO",IF(AND(Q22&lt;=10%),"CORRECTIVO",""))))</f>
        <v>PREVENTIVO%</v>
      </c>
      <c r="Q22" s="264">
        <v>0.25</v>
      </c>
      <c r="R22" s="256" t="s">
        <v>387</v>
      </c>
      <c r="S22" s="258" t="s">
        <v>147</v>
      </c>
      <c r="T22" s="263" t="str">
        <f t="shared" ref="T22:T24" si="39">IF(S22=0,"",IF(S22&lt;="AUTOMATICO","25%",IF(AND(S22&lt;="MANUAL"),"15%","")))</f>
        <v>15%</v>
      </c>
      <c r="U22" s="258" t="s">
        <v>150</v>
      </c>
      <c r="V22" s="258" t="s">
        <v>158</v>
      </c>
      <c r="W22" s="258" t="s">
        <v>163</v>
      </c>
      <c r="X22" s="308" t="s">
        <v>11</v>
      </c>
      <c r="Y22" s="262">
        <v>0</v>
      </c>
      <c r="Z22" s="308" t="s">
        <v>7</v>
      </c>
      <c r="AA22" s="262">
        <v>5</v>
      </c>
      <c r="AB22" s="262">
        <f t="shared" ref="AB22" si="40">Y22+AA22</f>
        <v>5</v>
      </c>
      <c r="AC22" s="258" t="str">
        <f>IF(AB22=0,"",IF(AB22&lt;=3,"BAJA",IF(AND(AB22&lt;=5),"MODERADA",IF(AND(AB22&lt;=7),"ALTA",IF(AB22&lt;=10,"EXTREMA","")))))</f>
        <v>MODERADA</v>
      </c>
      <c r="AD22" s="256" t="s">
        <v>388</v>
      </c>
      <c r="AE22" s="256" t="s">
        <v>115</v>
      </c>
      <c r="AF22" s="256" t="s">
        <v>389</v>
      </c>
      <c r="AG22" s="256" t="s">
        <v>362</v>
      </c>
      <c r="AH22" s="270" t="s">
        <v>390</v>
      </c>
      <c r="AI22" s="271" t="s">
        <v>391</v>
      </c>
      <c r="AJ22" s="273" t="s">
        <v>392</v>
      </c>
      <c r="AK22" s="296" t="s">
        <v>380</v>
      </c>
      <c r="AL22" s="284" t="s">
        <v>393</v>
      </c>
      <c r="AM22" s="301" t="s">
        <v>368</v>
      </c>
      <c r="AN22" s="284" t="s">
        <v>394</v>
      </c>
      <c r="AO22" s="302" t="s">
        <v>368</v>
      </c>
      <c r="AP22" s="284"/>
      <c r="AQ22" s="302"/>
      <c r="AR22" s="109"/>
      <c r="AS22" s="110"/>
      <c r="AT22" s="110"/>
      <c r="AU22" s="110"/>
      <c r="AV22" s="110"/>
      <c r="AW22" s="110"/>
      <c r="AX22" s="110"/>
      <c r="AY22" s="110"/>
      <c r="AZ22" s="110"/>
      <c r="BA22" s="110"/>
      <c r="BB22" s="110"/>
      <c r="BC22" s="110"/>
      <c r="BD22" s="110"/>
      <c r="BE22" s="110"/>
    </row>
    <row r="23" spans="1:57" s="89" customFormat="1" ht="63" customHeight="1" x14ac:dyDescent="0.25">
      <c r="A23" s="254" t="s">
        <v>36</v>
      </c>
      <c r="B23" s="256" t="s">
        <v>195</v>
      </c>
      <c r="C23" s="256" t="s">
        <v>155</v>
      </c>
      <c r="D23" s="256">
        <v>14</v>
      </c>
      <c r="E23" s="257" t="s">
        <v>395</v>
      </c>
      <c r="F23" s="258" t="s">
        <v>73</v>
      </c>
      <c r="G23" s="256" t="s">
        <v>396</v>
      </c>
      <c r="H23" s="256" t="s">
        <v>397</v>
      </c>
      <c r="I23" s="256" t="s">
        <v>398</v>
      </c>
      <c r="J23" s="260" t="str">
        <f t="shared" ref="J23" si="41">IF(K23=0,"",IF(AND(K23&lt;=20%),"MUY BAJA",IF(AND(K23&lt;=40%),"BAJA",IF(AND(K23&lt;=60%),"MEDIA",IF(AND(K23&lt;=80%),"ALTA",IF(AND(K23&lt;=100%),"MUY ALTA",""))))))</f>
        <v>MEDIA</v>
      </c>
      <c r="K23" s="311">
        <v>0.6</v>
      </c>
      <c r="L23" s="260" t="s">
        <v>6</v>
      </c>
      <c r="M23" s="311">
        <v>0.8</v>
      </c>
      <c r="N23" s="262">
        <v>3</v>
      </c>
      <c r="O23" s="258" t="str">
        <f t="shared" ref="O23" si="42">IF(N23=0,"",IF(N23&lt;=1,"BAJA",IF(AND(N23&lt;=2),"MODERADA",IF(AND(N23&lt;=3),"ALTA",IF(AND(N23&lt;=4),"EXTREMA","")))))</f>
        <v>ALTA</v>
      </c>
      <c r="P23" s="263" t="str">
        <f t="shared" ref="P23" si="43">IF(Q23=0,"",IF(Q23&lt;=25%,"PREVENTIVO%",IF(AND(Q23&lt;=15%),"DETECTIVO",IF(AND(Q23&lt;=10%),"CORRECTIVO",""))))</f>
        <v>PREVENTIVO%</v>
      </c>
      <c r="Q23" s="264">
        <v>0.25</v>
      </c>
      <c r="R23" s="256" t="s">
        <v>399</v>
      </c>
      <c r="S23" s="258" t="s">
        <v>147</v>
      </c>
      <c r="T23" s="263" t="str">
        <f t="shared" si="39"/>
        <v>15%</v>
      </c>
      <c r="U23" s="258" t="s">
        <v>150</v>
      </c>
      <c r="V23" s="258" t="s">
        <v>156</v>
      </c>
      <c r="W23" s="258" t="s">
        <v>163</v>
      </c>
      <c r="X23" s="260" t="str">
        <f t="shared" ref="X23" si="44">IF(Y23=0,"",IF(AND(Y23&lt;=20%),"MUY BAJA",IF(AND(Y23&lt;=40%),"BAJA",IF(AND(Y23&lt;=60%),"MEDIA",IF(AND(Y23&lt;=80%),"ALTA",IF(AND(Y23&lt;=100%),"MUY ALTA",""))))))</f>
        <v>BAJA</v>
      </c>
      <c r="Y23" s="311">
        <v>0.4</v>
      </c>
      <c r="Z23" s="260" t="s">
        <v>6</v>
      </c>
      <c r="AA23" s="311">
        <v>0.8</v>
      </c>
      <c r="AB23" s="262">
        <v>3</v>
      </c>
      <c r="AC23" s="258" t="str">
        <f t="shared" ref="AC23" si="45">IF(AB23=0,"",IF(AB23&lt;=1,"BAJA",IF(AND(AB23&lt;=2),"MODERADA",IF(AND(AB23&lt;=3),"ALTA",IF(AND(AB23&lt;=4),"EXTREMA","")))))</f>
        <v>ALTA</v>
      </c>
      <c r="AD23" s="256" t="s">
        <v>400</v>
      </c>
      <c r="AE23" s="256" t="s">
        <v>111</v>
      </c>
      <c r="AF23" s="256" t="s">
        <v>401</v>
      </c>
      <c r="AG23" s="256" t="s">
        <v>185</v>
      </c>
      <c r="AH23" s="256" t="s">
        <v>402</v>
      </c>
      <c r="AI23" s="312" t="s">
        <v>403</v>
      </c>
      <c r="AJ23" s="273" t="s">
        <v>404</v>
      </c>
      <c r="AK23" s="290"/>
      <c r="AL23" s="273" t="s">
        <v>405</v>
      </c>
      <c r="AM23" s="290"/>
      <c r="AN23" s="273" t="s">
        <v>406</v>
      </c>
      <c r="AO23" s="290"/>
      <c r="AP23" s="290"/>
      <c r="AQ23" s="313"/>
      <c r="AR23" s="109"/>
      <c r="AS23" s="110"/>
      <c r="AT23" s="110"/>
      <c r="AU23" s="110"/>
      <c r="AV23" s="110"/>
      <c r="AW23" s="110"/>
      <c r="AX23" s="110"/>
      <c r="AY23" s="110"/>
      <c r="AZ23" s="110"/>
      <c r="BA23" s="110"/>
      <c r="BB23" s="110"/>
      <c r="BC23" s="110"/>
      <c r="BD23" s="110"/>
      <c r="BE23" s="110"/>
    </row>
    <row r="24" spans="1:57" s="89" customFormat="1" ht="51.75" customHeight="1" x14ac:dyDescent="0.25">
      <c r="A24" s="254" t="s">
        <v>36</v>
      </c>
      <c r="B24" s="256" t="s">
        <v>195</v>
      </c>
      <c r="C24" s="256" t="s">
        <v>155</v>
      </c>
      <c r="D24" s="256">
        <v>15</v>
      </c>
      <c r="E24" s="257" t="s">
        <v>407</v>
      </c>
      <c r="F24" s="258" t="s">
        <v>73</v>
      </c>
      <c r="G24" s="256" t="s">
        <v>408</v>
      </c>
      <c r="H24" s="256" t="s">
        <v>409</v>
      </c>
      <c r="I24" s="256" t="s">
        <v>410</v>
      </c>
      <c r="J24" s="260" t="str">
        <f t="shared" ref="J24" si="46">IF(K24=0,"",IF(AND(K24&lt;=20%),"MUY BAJA",IF(AND(K24&lt;=40%),"BAJA",IF(AND(K24&lt;=60%),"MEDIA",IF(AND(K24&lt;=80%),"ALTA",IF(AND(K24&lt;=100%),"MUY ALTA",""))))))</f>
        <v>MEDIA</v>
      </c>
      <c r="K24" s="311">
        <v>0.6</v>
      </c>
      <c r="L24" s="260" t="s">
        <v>6</v>
      </c>
      <c r="M24" s="311">
        <v>0.8</v>
      </c>
      <c r="N24" s="262">
        <v>3</v>
      </c>
      <c r="O24" s="258" t="str">
        <f t="shared" ref="O24" si="47">IF(N24=0,"",IF(N24&lt;=1,"BAJA",IF(AND(N24&lt;=2),"MODERADA",IF(AND(N24&lt;=3),"ALTA",IF(AND(N24&lt;=4),"EXTREMA","")))))</f>
        <v>ALTA</v>
      </c>
      <c r="P24" s="263" t="str">
        <f t="shared" si="38"/>
        <v>PREVENTIVO%</v>
      </c>
      <c r="Q24" s="264">
        <v>0.25</v>
      </c>
      <c r="R24" s="256" t="s">
        <v>411</v>
      </c>
      <c r="S24" s="258" t="s">
        <v>147</v>
      </c>
      <c r="T24" s="263" t="str">
        <f t="shared" si="39"/>
        <v>15%</v>
      </c>
      <c r="U24" s="258" t="s">
        <v>150</v>
      </c>
      <c r="V24" s="258" t="s">
        <v>156</v>
      </c>
      <c r="W24" s="258" t="s">
        <v>163</v>
      </c>
      <c r="X24" s="260" t="str">
        <f t="shared" ref="X24" si="48">IF(Y24=0,"",IF(AND(Y24&lt;=20%),"MUY BAJA",IF(AND(Y24&lt;=40%),"BAJA",IF(AND(Y24&lt;=60%),"MEDIA",IF(AND(Y24&lt;=80%),"ALTA",IF(AND(Y24&lt;=100%),"MUY ALTA",""))))))</f>
        <v>BAJA</v>
      </c>
      <c r="Y24" s="311">
        <v>0.4</v>
      </c>
      <c r="Z24" s="260" t="s">
        <v>6</v>
      </c>
      <c r="AA24" s="311">
        <v>0.8</v>
      </c>
      <c r="AB24" s="262">
        <v>3</v>
      </c>
      <c r="AC24" s="258" t="str">
        <f t="shared" ref="AC24" si="49">IF(AB24=0,"",IF(AB24&lt;=1,"BAJA",IF(AND(AB24&lt;=2),"MODERADA",IF(AND(AB24&lt;=3),"ALTA",IF(AND(AB24&lt;=4),"EXTREMA","")))))</f>
        <v>ALTA</v>
      </c>
      <c r="AD24" s="256" t="s">
        <v>412</v>
      </c>
      <c r="AE24" s="256" t="s">
        <v>99</v>
      </c>
      <c r="AF24" s="256" t="s">
        <v>413</v>
      </c>
      <c r="AG24" s="256" t="s">
        <v>414</v>
      </c>
      <c r="AH24" s="256" t="s">
        <v>415</v>
      </c>
      <c r="AI24" s="312" t="s">
        <v>416</v>
      </c>
      <c r="AJ24" s="273" t="s">
        <v>417</v>
      </c>
      <c r="AK24" s="314" t="s">
        <v>418</v>
      </c>
      <c r="AL24" s="273" t="s">
        <v>417</v>
      </c>
      <c r="AM24" s="314" t="s">
        <v>418</v>
      </c>
      <c r="AN24" s="273" t="s">
        <v>417</v>
      </c>
      <c r="AO24" s="314" t="s">
        <v>418</v>
      </c>
      <c r="AP24" s="315"/>
      <c r="AQ24" s="316"/>
      <c r="AR24" s="109"/>
      <c r="AS24" s="110"/>
      <c r="AT24" s="110"/>
      <c r="AU24" s="110"/>
      <c r="AV24" s="110"/>
      <c r="AW24" s="110"/>
      <c r="AX24" s="110"/>
      <c r="AY24" s="110"/>
      <c r="AZ24" s="110"/>
      <c r="BA24" s="110"/>
      <c r="BB24" s="110"/>
      <c r="BC24" s="110"/>
      <c r="BD24" s="110"/>
      <c r="BE24" s="110"/>
    </row>
    <row r="25" spans="1:57" s="94" customFormat="1" ht="42.75" customHeight="1" x14ac:dyDescent="0.25">
      <c r="A25" s="254" t="s">
        <v>129</v>
      </c>
      <c r="B25" s="256" t="s">
        <v>192</v>
      </c>
      <c r="C25" s="256" t="s">
        <v>157</v>
      </c>
      <c r="D25" s="256">
        <v>16</v>
      </c>
      <c r="E25" s="256" t="s">
        <v>419</v>
      </c>
      <c r="F25" s="258" t="s">
        <v>124</v>
      </c>
      <c r="G25" s="256" t="s">
        <v>420</v>
      </c>
      <c r="H25" s="256" t="s">
        <v>421</v>
      </c>
      <c r="I25" s="256" t="s">
        <v>422</v>
      </c>
      <c r="J25" s="260" t="str">
        <f>IF(K25=0,"",IF(AND(K25&lt;=20%),"MUY BAJA",IF(AND(K25&lt;=40%),"BAJA",IF(AND(K25&lt;=60%),"MEDIA",IF(AND(K25&lt;=80%),"ALTA",IF(AND(K25&lt;=100%),"MUY ALTA",""))))))</f>
        <v>MEDIA</v>
      </c>
      <c r="K25" s="261">
        <v>0.6</v>
      </c>
      <c r="L25" s="260" t="s">
        <v>6</v>
      </c>
      <c r="M25" s="261">
        <v>0.8</v>
      </c>
      <c r="N25" s="262">
        <v>3</v>
      </c>
      <c r="O25" s="258" t="str">
        <f>IF(N25=0,"",IF(N25&lt;=1,"BAJA",IF(AND(N25&lt;=2),"MODERADA",IF(AND(N25&lt;=3),"ALTA",IF(AND(N25&lt;=4),"EXTREMA","")))))</f>
        <v>ALTA</v>
      </c>
      <c r="P25" s="263" t="str">
        <f t="shared" si="38"/>
        <v>PREVENTIVO%</v>
      </c>
      <c r="Q25" s="264">
        <v>0.25</v>
      </c>
      <c r="R25" s="256" t="s">
        <v>423</v>
      </c>
      <c r="S25" s="258" t="s">
        <v>147</v>
      </c>
      <c r="T25" s="258"/>
      <c r="U25" s="258" t="s">
        <v>150</v>
      </c>
      <c r="V25" s="258" t="s">
        <v>158</v>
      </c>
      <c r="W25" s="258" t="s">
        <v>163</v>
      </c>
      <c r="X25" s="260" t="str">
        <f>IF(Y25=0,"",IF(AND(Y25&lt;=20%),"MUY BAJA",IF(AND(Y25&lt;=40%),"BAJA",IF(AND(Y25&lt;=60%),"MEDIA",IF(AND(Y25&lt;=80%),"ALTA",IF(AND(Y25&lt;=100%),"MUY ALTA",""))))))</f>
        <v>BAJA</v>
      </c>
      <c r="Y25" s="261">
        <v>0.4</v>
      </c>
      <c r="Z25" s="260" t="s">
        <v>6</v>
      </c>
      <c r="AA25" s="261">
        <v>0.8</v>
      </c>
      <c r="AB25" s="262">
        <v>3</v>
      </c>
      <c r="AC25" s="258" t="str">
        <f>IF(AB25=0,"",IF(AB25&lt;=1,"BAJA",IF(AND(AB25&lt;=2),"MODERADA",IF(AND(AB25&lt;=3),"ALTA",IF(AND(AB25&lt;=4),"EXTREMA","")))))</f>
        <v>ALTA</v>
      </c>
      <c r="AD25" s="256" t="s">
        <v>424</v>
      </c>
      <c r="AE25" s="256" t="s">
        <v>99</v>
      </c>
      <c r="AF25" s="256" t="s">
        <v>425</v>
      </c>
      <c r="AG25" s="256" t="s">
        <v>426</v>
      </c>
      <c r="AH25" s="270" t="s">
        <v>427</v>
      </c>
      <c r="AI25" s="271" t="s">
        <v>428</v>
      </c>
      <c r="AJ25" s="273" t="s">
        <v>429</v>
      </c>
      <c r="AK25" s="273" t="s">
        <v>430</v>
      </c>
      <c r="AL25" s="273" t="s">
        <v>431</v>
      </c>
      <c r="AM25" s="273" t="s">
        <v>430</v>
      </c>
      <c r="AN25" s="273" t="s">
        <v>432</v>
      </c>
      <c r="AO25" s="273" t="s">
        <v>430</v>
      </c>
      <c r="AP25" s="290"/>
      <c r="AQ25" s="317"/>
      <c r="AR25" s="109"/>
      <c r="AS25" s="109"/>
      <c r="AT25" s="109"/>
      <c r="AU25" s="109"/>
      <c r="AV25" s="109"/>
      <c r="AW25" s="109"/>
      <c r="AX25" s="109"/>
      <c r="AY25" s="109"/>
      <c r="AZ25" s="109"/>
      <c r="BA25" s="109"/>
      <c r="BB25" s="109"/>
      <c r="BC25" s="109"/>
      <c r="BD25" s="109"/>
      <c r="BE25" s="109"/>
    </row>
    <row r="26" spans="1:57" s="89" customFormat="1" ht="47.25" customHeight="1" x14ac:dyDescent="0.25">
      <c r="A26" s="254" t="s">
        <v>130</v>
      </c>
      <c r="B26" s="318" t="s">
        <v>180</v>
      </c>
      <c r="C26" s="256" t="s">
        <v>155</v>
      </c>
      <c r="D26" s="256">
        <v>17</v>
      </c>
      <c r="E26" s="257" t="s">
        <v>433</v>
      </c>
      <c r="F26" s="258" t="s">
        <v>121</v>
      </c>
      <c r="G26" s="256" t="s">
        <v>434</v>
      </c>
      <c r="H26" s="256" t="s">
        <v>435</v>
      </c>
      <c r="I26" s="256" t="s">
        <v>436</v>
      </c>
      <c r="J26" s="260" t="s">
        <v>24</v>
      </c>
      <c r="K26" s="262">
        <v>3</v>
      </c>
      <c r="L26" s="260" t="s">
        <v>6</v>
      </c>
      <c r="M26" s="262">
        <v>4</v>
      </c>
      <c r="N26" s="262">
        <f t="shared" ref="N26" si="50">K26+M26</f>
        <v>7</v>
      </c>
      <c r="O26" s="258" t="str">
        <f>IF(N26=0,"",IF(N26&lt;=3,"BAJA",IF(AND(N26&lt;=5),"MODERADA",IF(AND(N26&lt;=7),"ALTA",IF(N26&lt;=10,"EXTREMA","")))))</f>
        <v>ALTA</v>
      </c>
      <c r="P26" s="258" t="s">
        <v>79</v>
      </c>
      <c r="Q26" s="258"/>
      <c r="R26" s="256" t="s">
        <v>437</v>
      </c>
      <c r="S26" s="258" t="s">
        <v>147</v>
      </c>
      <c r="T26" s="258"/>
      <c r="U26" s="258" t="s">
        <v>150</v>
      </c>
      <c r="V26" s="258" t="s">
        <v>156</v>
      </c>
      <c r="W26" s="258" t="s">
        <v>163</v>
      </c>
      <c r="X26" s="260" t="s">
        <v>21</v>
      </c>
      <c r="Y26" s="262">
        <v>2</v>
      </c>
      <c r="Z26" s="260" t="s">
        <v>5</v>
      </c>
      <c r="AA26" s="262">
        <v>3</v>
      </c>
      <c r="AB26" s="262">
        <f>Y26+AA26</f>
        <v>5</v>
      </c>
      <c r="AC26" s="258" t="str">
        <f>IF(AB26=0,"",IF(AB26&lt;=3,"BAJA",IF(AND(AB26&lt;=5),"MODERADA",IF(AND(AB26&lt;=7),"ALTA",IF(AB26&lt;=10,"EXTREMA","")))))</f>
        <v>MODERADA</v>
      </c>
      <c r="AD26" s="256" t="s">
        <v>438</v>
      </c>
      <c r="AE26" s="292" t="s">
        <v>115</v>
      </c>
      <c r="AF26" s="256" t="s">
        <v>439</v>
      </c>
      <c r="AG26" s="292" t="s">
        <v>293</v>
      </c>
      <c r="AH26" s="270" t="s">
        <v>440</v>
      </c>
      <c r="AI26" s="271" t="s">
        <v>441</v>
      </c>
      <c r="AJ26" s="273" t="s">
        <v>442</v>
      </c>
      <c r="AK26" s="319" t="s">
        <v>443</v>
      </c>
      <c r="AL26" s="273" t="s">
        <v>442</v>
      </c>
      <c r="AM26" s="354" t="s">
        <v>443</v>
      </c>
      <c r="AN26" s="273" t="s">
        <v>444</v>
      </c>
      <c r="AO26" s="320" t="s">
        <v>443</v>
      </c>
      <c r="AP26" s="290"/>
      <c r="AQ26" s="290"/>
      <c r="AR26" s="109"/>
      <c r="AS26" s="110"/>
      <c r="AT26" s="110"/>
      <c r="AU26" s="110"/>
      <c r="AV26" s="110"/>
      <c r="AW26" s="110"/>
      <c r="AX26" s="110"/>
      <c r="AY26" s="110"/>
      <c r="AZ26" s="110"/>
      <c r="BA26" s="110"/>
      <c r="BB26" s="110"/>
      <c r="BC26" s="110"/>
      <c r="BD26" s="110"/>
      <c r="BE26" s="110"/>
    </row>
    <row r="27" spans="1:57" s="89" customFormat="1" ht="41.25" customHeight="1" x14ac:dyDescent="0.25">
      <c r="A27" s="254" t="s">
        <v>130</v>
      </c>
      <c r="B27" s="256" t="s">
        <v>180</v>
      </c>
      <c r="C27" s="256" t="s">
        <v>155</v>
      </c>
      <c r="D27" s="256">
        <v>18</v>
      </c>
      <c r="E27" s="257" t="s">
        <v>445</v>
      </c>
      <c r="F27" s="258" t="s">
        <v>121</v>
      </c>
      <c r="G27" s="256" t="s">
        <v>446</v>
      </c>
      <c r="H27" s="256" t="s">
        <v>447</v>
      </c>
      <c r="I27" s="256" t="s">
        <v>448</v>
      </c>
      <c r="J27" s="260" t="s">
        <v>24</v>
      </c>
      <c r="K27" s="262">
        <v>3</v>
      </c>
      <c r="L27" s="260" t="s">
        <v>5</v>
      </c>
      <c r="M27" s="262">
        <v>3</v>
      </c>
      <c r="N27" s="262">
        <v>5</v>
      </c>
      <c r="O27" s="258" t="str">
        <f>IF(N27=0,"",IF(N27&lt;=3,"BAJA",IF(AND(N27&lt;=5),"MODERADA",IF(AND(N27&lt;=7),"ALTA",IF(N27&lt;=10,"EXTREMA","")))))</f>
        <v>MODERADA</v>
      </c>
      <c r="P27" s="258" t="s">
        <v>79</v>
      </c>
      <c r="Q27" s="258"/>
      <c r="R27" s="256" t="s">
        <v>449</v>
      </c>
      <c r="S27" s="258" t="s">
        <v>147</v>
      </c>
      <c r="T27" s="258"/>
      <c r="U27" s="258" t="s">
        <v>150</v>
      </c>
      <c r="V27" s="258" t="s">
        <v>158</v>
      </c>
      <c r="W27" s="258" t="s">
        <v>163</v>
      </c>
      <c r="X27" s="260" t="s">
        <v>32</v>
      </c>
      <c r="Y27" s="262">
        <v>1</v>
      </c>
      <c r="Z27" s="260" t="s">
        <v>4</v>
      </c>
      <c r="AA27" s="262">
        <v>2</v>
      </c>
      <c r="AB27" s="262">
        <f>Y27+AA27</f>
        <v>3</v>
      </c>
      <c r="AC27" s="258" t="str">
        <f>IF(AB27=0,"",IF(AB27&lt;=3,"BAJA",IF(AND(AB27&lt;=5),"MODERADA",IF(AND(AB27&lt;=7),"ALTA",IF(AB27&lt;=10,"EXTREMA","")))))</f>
        <v>BAJA</v>
      </c>
      <c r="AD27" s="256" t="s">
        <v>450</v>
      </c>
      <c r="AE27" s="256" t="s">
        <v>115</v>
      </c>
      <c r="AF27" s="256" t="s">
        <v>451</v>
      </c>
      <c r="AG27" s="292" t="s">
        <v>293</v>
      </c>
      <c r="AH27" s="270" t="s">
        <v>452</v>
      </c>
      <c r="AI27" s="271" t="s">
        <v>453</v>
      </c>
      <c r="AJ27" s="273" t="s">
        <v>454</v>
      </c>
      <c r="AK27" s="296" t="s">
        <v>455</v>
      </c>
      <c r="AL27" s="321" t="s">
        <v>456</v>
      </c>
      <c r="AM27" s="322" t="s">
        <v>457</v>
      </c>
      <c r="AN27" s="323" t="s">
        <v>458</v>
      </c>
      <c r="AO27" s="324" t="s">
        <v>459</v>
      </c>
      <c r="AP27" s="290"/>
      <c r="AQ27" s="290"/>
      <c r="AR27" s="109"/>
      <c r="AS27" s="110"/>
      <c r="AT27" s="110"/>
      <c r="AU27" s="110"/>
      <c r="AV27" s="110"/>
      <c r="AW27" s="110"/>
      <c r="AX27" s="110"/>
      <c r="AY27" s="110"/>
      <c r="AZ27" s="110"/>
      <c r="BA27" s="110"/>
      <c r="BB27" s="110"/>
      <c r="BC27" s="110"/>
      <c r="BD27" s="110"/>
      <c r="BE27" s="110"/>
    </row>
    <row r="28" spans="1:57" s="89" customFormat="1" ht="63" customHeight="1" x14ac:dyDescent="0.25">
      <c r="A28" s="254" t="s">
        <v>130</v>
      </c>
      <c r="B28" s="256" t="s">
        <v>180</v>
      </c>
      <c r="C28" s="256" t="s">
        <v>155</v>
      </c>
      <c r="D28" s="256">
        <v>19</v>
      </c>
      <c r="E28" s="257" t="s">
        <v>460</v>
      </c>
      <c r="F28" s="258" t="s">
        <v>121</v>
      </c>
      <c r="G28" s="256" t="s">
        <v>461</v>
      </c>
      <c r="H28" s="256" t="s">
        <v>462</v>
      </c>
      <c r="I28" s="256" t="s">
        <v>463</v>
      </c>
      <c r="J28" s="258" t="s">
        <v>27</v>
      </c>
      <c r="K28" s="262">
        <v>4</v>
      </c>
      <c r="L28" s="260" t="s">
        <v>7</v>
      </c>
      <c r="M28" s="262">
        <v>5</v>
      </c>
      <c r="N28" s="262">
        <f>K28+M28</f>
        <v>9</v>
      </c>
      <c r="O28" s="258" t="str">
        <f>IF(N28=0,"",IF(N28&lt;=3,"BAJA",IF(AND(N28&lt;=5),"MODERADA",IF(AND(N28&lt;=7),"ALTA",IF(N28&lt;=10,"EXTREMA","")))))</f>
        <v>EXTREMA</v>
      </c>
      <c r="P28" s="258" t="s">
        <v>79</v>
      </c>
      <c r="Q28" s="258"/>
      <c r="R28" s="256" t="s">
        <v>464</v>
      </c>
      <c r="S28" s="258" t="s">
        <v>147</v>
      </c>
      <c r="T28" s="258"/>
      <c r="U28" s="258" t="s">
        <v>150</v>
      </c>
      <c r="V28" s="258" t="s">
        <v>158</v>
      </c>
      <c r="W28" s="258" t="s">
        <v>164</v>
      </c>
      <c r="X28" s="260" t="s">
        <v>32</v>
      </c>
      <c r="Y28" s="262">
        <v>1</v>
      </c>
      <c r="Z28" s="260" t="s">
        <v>4</v>
      </c>
      <c r="AA28" s="262">
        <v>2</v>
      </c>
      <c r="AB28" s="262">
        <f>Y28+AA28</f>
        <v>3</v>
      </c>
      <c r="AC28" s="258" t="str">
        <f>IF(AB28=0,"",IF(AB28&lt;=3,"BAJA",IF(AND(AB28&lt;=5),"MODERADA",IF(AND(AB28&lt;=7),"ALTA",IF(AB28&lt;=10,"EXTREMA","")))))</f>
        <v>BAJA</v>
      </c>
      <c r="AD28" s="256" t="s">
        <v>465</v>
      </c>
      <c r="AE28" s="256" t="s">
        <v>117</v>
      </c>
      <c r="AF28" s="256" t="s">
        <v>466</v>
      </c>
      <c r="AG28" s="292" t="s">
        <v>293</v>
      </c>
      <c r="AH28" s="270" t="s">
        <v>467</v>
      </c>
      <c r="AI28" s="271" t="s">
        <v>468</v>
      </c>
      <c r="AJ28" s="273" t="s">
        <v>469</v>
      </c>
      <c r="AK28" s="290" t="s">
        <v>430</v>
      </c>
      <c r="AL28" s="273" t="s">
        <v>470</v>
      </c>
      <c r="AM28" s="325" t="s">
        <v>471</v>
      </c>
      <c r="AN28" s="273" t="s">
        <v>472</v>
      </c>
      <c r="AO28" s="326" t="s">
        <v>473</v>
      </c>
      <c r="AP28" s="290"/>
      <c r="AQ28" s="290"/>
      <c r="AR28" s="109"/>
      <c r="AS28" s="110"/>
      <c r="AT28" s="110"/>
      <c r="AU28" s="110"/>
      <c r="AV28" s="110"/>
      <c r="AW28" s="110"/>
      <c r="AX28" s="110"/>
      <c r="AY28" s="110"/>
      <c r="AZ28" s="110"/>
      <c r="BA28" s="110"/>
      <c r="BB28" s="110"/>
      <c r="BC28" s="110"/>
      <c r="BD28" s="110"/>
      <c r="BE28" s="110"/>
    </row>
    <row r="29" spans="1:57" s="89" customFormat="1" ht="41.25" customHeight="1" x14ac:dyDescent="0.25">
      <c r="A29" s="254" t="s">
        <v>52</v>
      </c>
      <c r="B29" s="256" t="s">
        <v>190</v>
      </c>
      <c r="C29" s="256" t="s">
        <v>157</v>
      </c>
      <c r="D29" s="256">
        <v>20</v>
      </c>
      <c r="E29" s="327" t="s">
        <v>474</v>
      </c>
      <c r="F29" s="258" t="s">
        <v>73</v>
      </c>
      <c r="G29" s="256" t="s">
        <v>475</v>
      </c>
      <c r="H29" s="256" t="s">
        <v>476</v>
      </c>
      <c r="I29" s="256" t="s">
        <v>477</v>
      </c>
      <c r="J29" s="260">
        <v>1</v>
      </c>
      <c r="K29" s="261">
        <v>0.6</v>
      </c>
      <c r="L29" s="260" t="str">
        <f t="shared" ref="L29" si="51">IF(M29=0,"",IF(AND(M29&lt;=20%),"LEVE",IF(AND(M29&lt;=40%),"MENOR",IF(AND(M29&lt;=60%),"MODERADO",IF(AND(M29&lt;=80%),"MAYOR",IF(AND(M29&lt;=100%),"CATASTROFICO",""))))))</f>
        <v>MAYOR</v>
      </c>
      <c r="M29" s="261">
        <v>0.8</v>
      </c>
      <c r="N29" s="262">
        <v>3</v>
      </c>
      <c r="O29" s="258" t="str">
        <f t="shared" ref="O29:O34" si="52">IF(N29=0,"",IF(N29&lt;=1,"BAJA",IF(AND(N29&lt;=2),"MODERADA",IF(AND(N29&lt;=3),"ALTA",IF(AND(N29&lt;=4),"EXTREMA","")))))</f>
        <v>ALTA</v>
      </c>
      <c r="P29" s="258" t="str">
        <f t="shared" ref="P29" si="53">IF(Q29=0,"",IF(Q29&lt;=25%,"PREVENTIVO%",IF(AND(Q29&lt;=15%),"DETECTIVO",IF(AND(Q29&lt;=10%),"CORRECTIVO",""))))</f>
        <v>PREVENTIVO%</v>
      </c>
      <c r="Q29" s="264">
        <v>0.25</v>
      </c>
      <c r="R29" s="256" t="s">
        <v>478</v>
      </c>
      <c r="S29" s="258" t="s">
        <v>147</v>
      </c>
      <c r="T29" s="258"/>
      <c r="U29" s="258" t="s">
        <v>150</v>
      </c>
      <c r="V29" s="256" t="s">
        <v>156</v>
      </c>
      <c r="W29" s="256" t="s">
        <v>163</v>
      </c>
      <c r="X29" s="260" t="str">
        <f t="shared" ref="X29:X34" si="54">IF(Y29=0,"",IF(AND(Y29&lt;=20%),"MUY BAJA",IF(AND(Y29&lt;=40%),"BAJA",IF(AND(Y29&lt;=60%),"MEDIA",IF(AND(Y29&lt;=80%),"ALTA",IF(AND(Y29&lt;=100%),"MUY ALTA",""))))))</f>
        <v>BAJA</v>
      </c>
      <c r="Y29" s="261">
        <v>0.4</v>
      </c>
      <c r="Z29" s="260" t="str">
        <f t="shared" ref="Z29:Z34" si="55">IF(AA29=0,"",IF(AND(AA29&lt;=20%),"LEVE",IF(AND(AA29&lt;=40%),"MENOR",IF(AND(AA29&lt;=60%),"MODERADO",IF(AND(AA29&lt;=80%),"MAYOR",IF(AND(AA29&lt;=100%),"CATASTROFICO",""))))))</f>
        <v>MAYOR</v>
      </c>
      <c r="AA29" s="261">
        <v>0.8</v>
      </c>
      <c r="AB29" s="262">
        <v>3</v>
      </c>
      <c r="AC29" s="258" t="str">
        <f t="shared" ref="AC29:AC34" si="56">IF(AB29=0,"",IF(AB29&lt;=1,"BAJA",IF(AND(AB29&lt;=2),"MODERADA",IF(AND(AB29&lt;=3),"ALTA",IF(AND(AB29&lt;=4),"EXTREMA","")))))</f>
        <v>ALTA</v>
      </c>
      <c r="AD29" s="256" t="s">
        <v>479</v>
      </c>
      <c r="AE29" s="256" t="s">
        <v>117</v>
      </c>
      <c r="AF29" s="256" t="s">
        <v>480</v>
      </c>
      <c r="AG29" s="256" t="s">
        <v>481</v>
      </c>
      <c r="AH29" s="270" t="s">
        <v>482</v>
      </c>
      <c r="AI29" s="271" t="s">
        <v>483</v>
      </c>
      <c r="AJ29" s="284" t="s">
        <v>484</v>
      </c>
      <c r="AK29" s="328" t="s">
        <v>485</v>
      </c>
      <c r="AL29" s="329" t="s">
        <v>486</v>
      </c>
      <c r="AM29" s="330" t="s">
        <v>485</v>
      </c>
      <c r="AN29" s="331" t="s">
        <v>487</v>
      </c>
      <c r="AO29" s="332" t="s">
        <v>485</v>
      </c>
      <c r="AP29" s="333"/>
      <c r="AQ29" s="334"/>
      <c r="AR29" s="109"/>
      <c r="AS29" s="110"/>
      <c r="AT29" s="110"/>
      <c r="AU29" s="110"/>
      <c r="AV29" s="110"/>
      <c r="AW29" s="110"/>
      <c r="AX29" s="110"/>
      <c r="AY29" s="110"/>
      <c r="AZ29" s="110"/>
      <c r="BA29" s="110"/>
      <c r="BB29" s="110"/>
      <c r="BC29" s="110"/>
      <c r="BD29" s="110"/>
      <c r="BE29" s="110"/>
    </row>
    <row r="30" spans="1:57" s="89" customFormat="1" ht="63" customHeight="1" x14ac:dyDescent="0.25">
      <c r="A30" s="254" t="s">
        <v>52</v>
      </c>
      <c r="B30" s="256" t="s">
        <v>190</v>
      </c>
      <c r="C30" s="256" t="s">
        <v>157</v>
      </c>
      <c r="D30" s="256">
        <v>21</v>
      </c>
      <c r="E30" s="327" t="s">
        <v>488</v>
      </c>
      <c r="F30" s="258" t="s">
        <v>73</v>
      </c>
      <c r="G30" s="256" t="s">
        <v>489</v>
      </c>
      <c r="H30" s="256" t="s">
        <v>490</v>
      </c>
      <c r="I30" s="256" t="s">
        <v>491</v>
      </c>
      <c r="J30" s="260" t="str">
        <f t="shared" ref="J30:J34" si="57">IF(K30=0,"",IF(AND(K30&lt;=20%),"MUY BAJA",IF(AND(K30&lt;=40%),"BAJA",IF(AND(K30&lt;=60%),"MEDIA",IF(AND(K30&lt;=80%),"ALTA",IF(AND(K30&lt;=100%),"MUY ALTA",""))))))</f>
        <v>MEDIA</v>
      </c>
      <c r="K30" s="261">
        <v>0.6</v>
      </c>
      <c r="L30" s="260" t="str">
        <f t="shared" ref="L30:L34" si="58">IF(M30=0,"",IF(AND(M30&lt;=20%),"LEVE",IF(AND(M30&lt;=40%),"MENOR",IF(AND(M30&lt;=60%),"MODERADO",IF(AND(M30&lt;=80%),"MAYOR",IF(AND(M30&lt;=100%),"CATASTROFICO",""))))))</f>
        <v>MAYOR</v>
      </c>
      <c r="M30" s="261">
        <v>0.8</v>
      </c>
      <c r="N30" s="262">
        <v>3</v>
      </c>
      <c r="O30" s="258" t="str">
        <f t="shared" si="52"/>
        <v>ALTA</v>
      </c>
      <c r="P30" s="258" t="str">
        <f t="shared" ref="P30:P34" si="59">IF(Q30=0,"",IF(Q30&lt;=25%,"PREVENTIVO%",IF(AND(Q30&lt;=15%),"DETECTIVO",IF(AND(Q30&lt;=10%),"CORRECTIVO",""))))</f>
        <v>PREVENTIVO%</v>
      </c>
      <c r="Q30" s="264">
        <v>0.25</v>
      </c>
      <c r="R30" s="256" t="s">
        <v>492</v>
      </c>
      <c r="S30" s="258" t="s">
        <v>147</v>
      </c>
      <c r="T30" s="258"/>
      <c r="U30" s="258" t="s">
        <v>150</v>
      </c>
      <c r="V30" s="256" t="s">
        <v>156</v>
      </c>
      <c r="W30" s="256" t="s">
        <v>163</v>
      </c>
      <c r="X30" s="260" t="str">
        <f t="shared" si="54"/>
        <v>BAJA</v>
      </c>
      <c r="Y30" s="261">
        <v>0.4</v>
      </c>
      <c r="Z30" s="260" t="str">
        <f t="shared" ref="Z30" si="60">IF(AA30=0,"",IF(AND(AA30&lt;=20%),"LEVE",IF(AND(AA30&lt;=40%),"MENOR",IF(AND(AA30&lt;=60%),"MODERADO",IF(AND(AA30&lt;=80%),"MAYOR",IF(AND(AA30&lt;=100%),"CATASTROFICO",""))))))</f>
        <v>MAYOR</v>
      </c>
      <c r="AA30" s="261">
        <v>0.8</v>
      </c>
      <c r="AB30" s="262">
        <v>3</v>
      </c>
      <c r="AC30" s="258" t="str">
        <f t="shared" si="56"/>
        <v>ALTA</v>
      </c>
      <c r="AD30" s="256" t="s">
        <v>493</v>
      </c>
      <c r="AE30" s="256" t="s">
        <v>117</v>
      </c>
      <c r="AF30" s="256" t="s">
        <v>494</v>
      </c>
      <c r="AG30" s="256" t="s">
        <v>495</v>
      </c>
      <c r="AH30" s="270" t="s">
        <v>496</v>
      </c>
      <c r="AI30" s="271" t="s">
        <v>497</v>
      </c>
      <c r="AJ30" s="287" t="s">
        <v>498</v>
      </c>
      <c r="AK30" s="330" t="s">
        <v>485</v>
      </c>
      <c r="AL30" s="335" t="s">
        <v>499</v>
      </c>
      <c r="AM30" s="336" t="s">
        <v>485</v>
      </c>
      <c r="AN30" s="337" t="s">
        <v>500</v>
      </c>
      <c r="AO30" s="338" t="s">
        <v>485</v>
      </c>
      <c r="AP30" s="288"/>
      <c r="AQ30" s="339"/>
      <c r="AR30" s="109"/>
      <c r="AS30" s="110"/>
      <c r="AT30" s="110"/>
      <c r="AU30" s="110"/>
      <c r="AV30" s="110"/>
      <c r="AW30" s="110"/>
      <c r="AX30" s="110"/>
      <c r="AY30" s="110"/>
      <c r="AZ30" s="110"/>
      <c r="BA30" s="110"/>
      <c r="BB30" s="110"/>
      <c r="BC30" s="110"/>
      <c r="BD30" s="110"/>
      <c r="BE30" s="110"/>
    </row>
    <row r="31" spans="1:57" s="89" customFormat="1" ht="51.75" customHeight="1" x14ac:dyDescent="0.25">
      <c r="A31" s="254" t="s">
        <v>52</v>
      </c>
      <c r="B31" s="256" t="s">
        <v>190</v>
      </c>
      <c r="C31" s="256" t="s">
        <v>157</v>
      </c>
      <c r="D31" s="256">
        <v>22</v>
      </c>
      <c r="E31" s="327" t="s">
        <v>501</v>
      </c>
      <c r="F31" s="258" t="s">
        <v>73</v>
      </c>
      <c r="G31" s="256" t="s">
        <v>502</v>
      </c>
      <c r="H31" s="256" t="s">
        <v>503</v>
      </c>
      <c r="I31" s="256" t="s">
        <v>504</v>
      </c>
      <c r="J31" s="260" t="str">
        <f t="shared" si="57"/>
        <v>MEDIA</v>
      </c>
      <c r="K31" s="261">
        <v>0.6</v>
      </c>
      <c r="L31" s="260" t="str">
        <f t="shared" si="58"/>
        <v>MAYOR</v>
      </c>
      <c r="M31" s="261">
        <v>0.8</v>
      </c>
      <c r="N31" s="262">
        <v>3</v>
      </c>
      <c r="O31" s="258" t="str">
        <f t="shared" si="52"/>
        <v>ALTA</v>
      </c>
      <c r="P31" s="258" t="str">
        <f t="shared" si="59"/>
        <v>PREVENTIVO%</v>
      </c>
      <c r="Q31" s="264">
        <v>0.25</v>
      </c>
      <c r="R31" s="256" t="s">
        <v>505</v>
      </c>
      <c r="S31" s="258" t="s">
        <v>147</v>
      </c>
      <c r="T31" s="258"/>
      <c r="U31" s="258" t="s">
        <v>150</v>
      </c>
      <c r="V31" s="256" t="s">
        <v>156</v>
      </c>
      <c r="W31" s="256" t="s">
        <v>163</v>
      </c>
      <c r="X31" s="260" t="str">
        <f t="shared" si="54"/>
        <v>BAJA</v>
      </c>
      <c r="Y31" s="261">
        <v>0.4</v>
      </c>
      <c r="Z31" s="260" t="str">
        <f t="shared" si="55"/>
        <v>MAYOR</v>
      </c>
      <c r="AA31" s="261">
        <v>0.8</v>
      </c>
      <c r="AB31" s="262">
        <v>3</v>
      </c>
      <c r="AC31" s="258" t="str">
        <f t="shared" si="56"/>
        <v>ALTA</v>
      </c>
      <c r="AD31" s="256" t="s">
        <v>506</v>
      </c>
      <c r="AE31" s="256" t="s">
        <v>99</v>
      </c>
      <c r="AF31" s="256" t="s">
        <v>507</v>
      </c>
      <c r="AG31" s="256" t="s">
        <v>508</v>
      </c>
      <c r="AH31" s="270" t="s">
        <v>509</v>
      </c>
      <c r="AI31" s="271" t="s">
        <v>510</v>
      </c>
      <c r="AJ31" s="287" t="s">
        <v>511</v>
      </c>
      <c r="AK31" s="336" t="s">
        <v>485</v>
      </c>
      <c r="AL31" s="335" t="s">
        <v>511</v>
      </c>
      <c r="AM31" s="336" t="s">
        <v>485</v>
      </c>
      <c r="AN31" s="337" t="s">
        <v>512</v>
      </c>
      <c r="AO31" s="340" t="s">
        <v>485</v>
      </c>
      <c r="AP31" s="341"/>
      <c r="AQ31" s="339"/>
      <c r="AR31" s="109"/>
      <c r="AS31" s="110"/>
      <c r="AT31" s="110"/>
      <c r="AU31" s="110"/>
      <c r="AV31" s="110"/>
      <c r="AW31" s="110"/>
      <c r="AX31" s="110"/>
      <c r="AY31" s="110"/>
      <c r="AZ31" s="110"/>
      <c r="BA31" s="110"/>
      <c r="BB31" s="110"/>
      <c r="BC31" s="110"/>
      <c r="BD31" s="110"/>
      <c r="BE31" s="110"/>
    </row>
    <row r="32" spans="1:57" s="89" customFormat="1" ht="45.75" customHeight="1" x14ac:dyDescent="0.25">
      <c r="A32" s="254" t="s">
        <v>52</v>
      </c>
      <c r="B32" s="256" t="s">
        <v>190</v>
      </c>
      <c r="C32" s="256" t="s">
        <v>157</v>
      </c>
      <c r="D32" s="256">
        <v>23</v>
      </c>
      <c r="E32" s="327" t="s">
        <v>513</v>
      </c>
      <c r="F32" s="258" t="s">
        <v>73</v>
      </c>
      <c r="G32" s="256" t="s">
        <v>514</v>
      </c>
      <c r="H32" s="256" t="s">
        <v>515</v>
      </c>
      <c r="I32" s="256" t="s">
        <v>516</v>
      </c>
      <c r="J32" s="260" t="str">
        <f t="shared" si="57"/>
        <v>MEDIA</v>
      </c>
      <c r="K32" s="261">
        <v>0.6</v>
      </c>
      <c r="L32" s="260" t="str">
        <f t="shared" si="58"/>
        <v>MAYOR</v>
      </c>
      <c r="M32" s="261">
        <v>0.8</v>
      </c>
      <c r="N32" s="262">
        <v>3</v>
      </c>
      <c r="O32" s="258" t="str">
        <f t="shared" si="52"/>
        <v>ALTA</v>
      </c>
      <c r="P32" s="258" t="str">
        <f t="shared" si="59"/>
        <v>PREVENTIVO%</v>
      </c>
      <c r="Q32" s="264">
        <v>0.25</v>
      </c>
      <c r="R32" s="256" t="s">
        <v>517</v>
      </c>
      <c r="S32" s="258" t="s">
        <v>147</v>
      </c>
      <c r="T32" s="258"/>
      <c r="U32" s="258" t="s">
        <v>150</v>
      </c>
      <c r="V32" s="256" t="s">
        <v>156</v>
      </c>
      <c r="W32" s="256" t="s">
        <v>163</v>
      </c>
      <c r="X32" s="260" t="str">
        <f t="shared" si="54"/>
        <v>BAJA</v>
      </c>
      <c r="Y32" s="261">
        <v>0.4</v>
      </c>
      <c r="Z32" s="260" t="str">
        <f t="shared" si="55"/>
        <v>MAYOR</v>
      </c>
      <c r="AA32" s="261">
        <v>0.8</v>
      </c>
      <c r="AB32" s="262">
        <v>3</v>
      </c>
      <c r="AC32" s="258" t="str">
        <f t="shared" si="56"/>
        <v>ALTA</v>
      </c>
      <c r="AD32" s="342" t="s">
        <v>518</v>
      </c>
      <c r="AE32" s="256" t="s">
        <v>99</v>
      </c>
      <c r="AF32" s="256" t="s">
        <v>519</v>
      </c>
      <c r="AG32" s="256" t="s">
        <v>520</v>
      </c>
      <c r="AH32" s="270" t="s">
        <v>521</v>
      </c>
      <c r="AI32" s="271" t="s">
        <v>522</v>
      </c>
      <c r="AJ32" s="287" t="s">
        <v>523</v>
      </c>
      <c r="AK32" s="336" t="s">
        <v>485</v>
      </c>
      <c r="AL32" s="335" t="s">
        <v>523</v>
      </c>
      <c r="AM32" s="343" t="s">
        <v>485</v>
      </c>
      <c r="AN32" s="337" t="s">
        <v>523</v>
      </c>
      <c r="AO32" s="344" t="s">
        <v>485</v>
      </c>
      <c r="AP32" s="288"/>
      <c r="AQ32" s="339"/>
      <c r="AR32" s="109"/>
      <c r="AS32" s="110"/>
      <c r="AT32" s="110"/>
      <c r="AU32" s="110"/>
      <c r="AV32" s="110"/>
      <c r="AW32" s="110"/>
      <c r="AX32" s="110"/>
      <c r="AY32" s="110"/>
      <c r="AZ32" s="110"/>
      <c r="BA32" s="110"/>
      <c r="BB32" s="110"/>
      <c r="BC32" s="110"/>
      <c r="BD32" s="110"/>
      <c r="BE32" s="110"/>
    </row>
    <row r="33" spans="1:57" s="89" customFormat="1" ht="48.75" customHeight="1" x14ac:dyDescent="0.25">
      <c r="A33" s="254" t="s">
        <v>52</v>
      </c>
      <c r="B33" s="256" t="s">
        <v>190</v>
      </c>
      <c r="C33" s="256" t="s">
        <v>157</v>
      </c>
      <c r="D33" s="256">
        <v>24</v>
      </c>
      <c r="E33" s="345" t="s">
        <v>524</v>
      </c>
      <c r="F33" s="258" t="s">
        <v>73</v>
      </c>
      <c r="G33" s="256" t="s">
        <v>525</v>
      </c>
      <c r="H33" s="256" t="s">
        <v>526</v>
      </c>
      <c r="I33" s="342" t="s">
        <v>527</v>
      </c>
      <c r="J33" s="260" t="str">
        <f t="shared" si="57"/>
        <v>MEDIA</v>
      </c>
      <c r="K33" s="261">
        <v>0.6</v>
      </c>
      <c r="L33" s="260" t="str">
        <f t="shared" si="58"/>
        <v>MAYOR</v>
      </c>
      <c r="M33" s="261">
        <v>0.8</v>
      </c>
      <c r="N33" s="262">
        <v>3</v>
      </c>
      <c r="O33" s="258" t="str">
        <f t="shared" si="52"/>
        <v>ALTA</v>
      </c>
      <c r="P33" s="258" t="str">
        <f t="shared" si="59"/>
        <v>PREVENTIVO%</v>
      </c>
      <c r="Q33" s="264">
        <v>0.25</v>
      </c>
      <c r="R33" s="256" t="s">
        <v>528</v>
      </c>
      <c r="S33" s="258" t="s">
        <v>147</v>
      </c>
      <c r="T33" s="258"/>
      <c r="U33" s="258" t="s">
        <v>150</v>
      </c>
      <c r="V33" s="256" t="s">
        <v>156</v>
      </c>
      <c r="W33" s="256" t="s">
        <v>163</v>
      </c>
      <c r="X33" s="260" t="str">
        <f t="shared" si="54"/>
        <v>BAJA</v>
      </c>
      <c r="Y33" s="261">
        <v>0.4</v>
      </c>
      <c r="Z33" s="260" t="str">
        <f t="shared" si="55"/>
        <v>MAYOR</v>
      </c>
      <c r="AA33" s="261">
        <v>0.8</v>
      </c>
      <c r="AB33" s="262">
        <v>3</v>
      </c>
      <c r="AC33" s="258" t="str">
        <f t="shared" si="56"/>
        <v>ALTA</v>
      </c>
      <c r="AD33" s="342" t="s">
        <v>518</v>
      </c>
      <c r="AE33" s="256" t="s">
        <v>99</v>
      </c>
      <c r="AF33" s="256" t="s">
        <v>519</v>
      </c>
      <c r="AG33" s="256" t="s">
        <v>520</v>
      </c>
      <c r="AH33" s="270" t="s">
        <v>521</v>
      </c>
      <c r="AI33" s="271" t="s">
        <v>522</v>
      </c>
      <c r="AJ33" s="287" t="s">
        <v>523</v>
      </c>
      <c r="AK33" s="336" t="s">
        <v>485</v>
      </c>
      <c r="AL33" s="335" t="s">
        <v>523</v>
      </c>
      <c r="AM33" s="343" t="s">
        <v>485</v>
      </c>
      <c r="AN33" s="337" t="s">
        <v>523</v>
      </c>
      <c r="AO33" s="338" t="s">
        <v>485</v>
      </c>
      <c r="AP33" s="288"/>
      <c r="AQ33" s="339"/>
      <c r="AR33" s="109"/>
      <c r="AS33" s="110"/>
      <c r="AT33" s="110"/>
      <c r="AU33" s="110"/>
      <c r="AV33" s="110"/>
      <c r="AW33" s="110"/>
      <c r="AX33" s="110"/>
      <c r="AY33" s="110"/>
      <c r="AZ33" s="110"/>
      <c r="BA33" s="110"/>
      <c r="BB33" s="110"/>
      <c r="BC33" s="110"/>
      <c r="BD33" s="110"/>
      <c r="BE33" s="110"/>
    </row>
    <row r="34" spans="1:57" s="90" customFormat="1" ht="48.75" customHeight="1" x14ac:dyDescent="0.25">
      <c r="A34" s="254" t="s">
        <v>52</v>
      </c>
      <c r="B34" s="256" t="s">
        <v>190</v>
      </c>
      <c r="C34" s="256" t="s">
        <v>157</v>
      </c>
      <c r="D34" s="256">
        <v>25</v>
      </c>
      <c r="E34" s="345" t="s">
        <v>529</v>
      </c>
      <c r="F34" s="258" t="s">
        <v>73</v>
      </c>
      <c r="G34" s="342" t="s">
        <v>530</v>
      </c>
      <c r="H34" s="342" t="s">
        <v>531</v>
      </c>
      <c r="I34" s="342" t="s">
        <v>532</v>
      </c>
      <c r="J34" s="260" t="str">
        <f t="shared" si="57"/>
        <v>MEDIA</v>
      </c>
      <c r="K34" s="261">
        <v>0.6</v>
      </c>
      <c r="L34" s="260" t="str">
        <f t="shared" si="58"/>
        <v>MAYOR</v>
      </c>
      <c r="M34" s="261">
        <v>0.8</v>
      </c>
      <c r="N34" s="262">
        <v>3</v>
      </c>
      <c r="O34" s="258" t="str">
        <f t="shared" si="52"/>
        <v>ALTA</v>
      </c>
      <c r="P34" s="258" t="str">
        <f t="shared" si="59"/>
        <v>PREVENTIVO%</v>
      </c>
      <c r="Q34" s="264">
        <v>0.25</v>
      </c>
      <c r="R34" s="256" t="s">
        <v>533</v>
      </c>
      <c r="S34" s="258"/>
      <c r="T34" s="258"/>
      <c r="U34" s="258"/>
      <c r="V34" s="256"/>
      <c r="W34" s="256"/>
      <c r="X34" s="260" t="str">
        <f t="shared" si="54"/>
        <v>MEDIA</v>
      </c>
      <c r="Y34" s="261">
        <v>0.6</v>
      </c>
      <c r="Z34" s="260" t="str">
        <f t="shared" si="55"/>
        <v>MAYOR</v>
      </c>
      <c r="AA34" s="261">
        <v>0.8</v>
      </c>
      <c r="AB34" s="262">
        <v>3</v>
      </c>
      <c r="AC34" s="258" t="str">
        <f t="shared" si="56"/>
        <v>ALTA</v>
      </c>
      <c r="AD34" s="342" t="s">
        <v>534</v>
      </c>
      <c r="AE34" s="256" t="s">
        <v>99</v>
      </c>
      <c r="AF34" s="256" t="s">
        <v>535</v>
      </c>
      <c r="AG34" s="256" t="s">
        <v>495</v>
      </c>
      <c r="AH34" s="270" t="s">
        <v>536</v>
      </c>
      <c r="AI34" s="271" t="s">
        <v>522</v>
      </c>
      <c r="AJ34" s="287" t="s">
        <v>537</v>
      </c>
      <c r="AK34" s="335" t="s">
        <v>430</v>
      </c>
      <c r="AL34" s="346" t="s">
        <v>537</v>
      </c>
      <c r="AM34" s="346" t="s">
        <v>430</v>
      </c>
      <c r="AN34" s="347" t="s">
        <v>537</v>
      </c>
      <c r="AO34" s="347" t="s">
        <v>430</v>
      </c>
      <c r="AP34" s="348"/>
      <c r="AQ34" s="349"/>
      <c r="AR34" s="97"/>
    </row>
    <row r="35" spans="1:57" x14ac:dyDescent="0.25">
      <c r="A35" s="208"/>
      <c r="B35" s="209"/>
      <c r="C35" s="208"/>
      <c r="D35" s="210"/>
      <c r="E35" s="211"/>
      <c r="F35" s="209"/>
      <c r="G35" s="209"/>
      <c r="H35" s="208"/>
      <c r="I35" s="211"/>
      <c r="J35" s="208"/>
      <c r="K35" s="208"/>
      <c r="L35" s="208"/>
      <c r="M35" s="208"/>
      <c r="N35" s="208"/>
      <c r="O35" s="208"/>
      <c r="P35" s="212"/>
      <c r="Q35" s="212"/>
      <c r="R35" s="213"/>
      <c r="S35" s="212"/>
      <c r="T35" s="212"/>
      <c r="U35" s="212"/>
      <c r="V35" s="213"/>
      <c r="W35" s="213"/>
      <c r="X35" s="208"/>
      <c r="Y35" s="208"/>
      <c r="Z35" s="208"/>
      <c r="AA35" s="208"/>
      <c r="AB35" s="208"/>
      <c r="AC35" s="208"/>
      <c r="AD35" s="213"/>
      <c r="AE35" s="213"/>
      <c r="AF35" s="213"/>
      <c r="AG35" s="213"/>
      <c r="AH35" s="213"/>
      <c r="AI35" s="213"/>
      <c r="AJ35" s="214"/>
      <c r="AK35" s="214"/>
      <c r="AL35" s="214"/>
      <c r="AM35" s="214"/>
      <c r="AN35" s="214"/>
      <c r="AO35" s="214"/>
      <c r="AP35" s="214"/>
      <c r="AQ35" s="214"/>
    </row>
    <row r="36" spans="1:57" x14ac:dyDescent="0.25">
      <c r="A36" s="208"/>
      <c r="B36" s="209"/>
      <c r="C36" s="208"/>
      <c r="D36" s="210"/>
      <c r="E36" s="211"/>
      <c r="F36" s="209"/>
      <c r="G36" s="209"/>
      <c r="H36" s="208"/>
      <c r="I36" s="211"/>
      <c r="J36" s="208"/>
      <c r="K36" s="208"/>
      <c r="L36" s="208"/>
      <c r="M36" s="208"/>
      <c r="N36" s="208"/>
      <c r="O36" s="208"/>
      <c r="P36" s="212"/>
      <c r="Q36" s="212"/>
      <c r="R36" s="213"/>
      <c r="S36" s="212"/>
      <c r="T36" s="212"/>
      <c r="U36" s="212"/>
      <c r="V36" s="213"/>
      <c r="W36" s="213"/>
      <c r="X36" s="208"/>
      <c r="Y36" s="208"/>
      <c r="Z36" s="208"/>
      <c r="AA36" s="208"/>
      <c r="AB36" s="208"/>
      <c r="AC36" s="208"/>
      <c r="AD36" s="213"/>
      <c r="AE36" s="213"/>
      <c r="AF36" s="213"/>
      <c r="AG36" s="213"/>
      <c r="AH36" s="213"/>
      <c r="AI36" s="213"/>
      <c r="AJ36" s="214"/>
      <c r="AK36" s="214"/>
      <c r="AL36" s="214"/>
      <c r="AM36" s="214"/>
      <c r="AN36" s="214"/>
      <c r="AO36" s="214"/>
      <c r="AP36" s="214"/>
      <c r="AQ36" s="214"/>
    </row>
  </sheetData>
  <autoFilter ref="A8:C34" xr:uid="{00000000-0001-0000-0300-000000000000}"/>
  <dataConsolidate/>
  <mergeCells count="43">
    <mergeCell ref="AH6:AH9"/>
    <mergeCell ref="AI6:AI9"/>
    <mergeCell ref="AF8:AF9"/>
    <mergeCell ref="AJ6:AO6"/>
    <mergeCell ref="AJ7:AO7"/>
    <mergeCell ref="AJ8:AK8"/>
    <mergeCell ref="AL8:AM8"/>
    <mergeCell ref="AN8:AO8"/>
    <mergeCell ref="A1:E5"/>
    <mergeCell ref="F2:AQ2"/>
    <mergeCell ref="R3:AF3"/>
    <mergeCell ref="L8:M8"/>
    <mergeCell ref="P6:AG6"/>
    <mergeCell ref="Z8:AA8"/>
    <mergeCell ref="R7:R9"/>
    <mergeCell ref="W7:W9"/>
    <mergeCell ref="X8:Y8"/>
    <mergeCell ref="X7:AC7"/>
    <mergeCell ref="AD8:AD9"/>
    <mergeCell ref="AC8:AC9"/>
    <mergeCell ref="AD7:AG7"/>
    <mergeCell ref="P7:Q8"/>
    <mergeCell ref="AG8:AG9"/>
    <mergeCell ref="AB8:AB9"/>
    <mergeCell ref="V7:V9"/>
    <mergeCell ref="S7:T8"/>
    <mergeCell ref="U7:U8"/>
    <mergeCell ref="AP8:AQ8"/>
    <mergeCell ref="C8:C9"/>
    <mergeCell ref="N8:N9"/>
    <mergeCell ref="A6:C7"/>
    <mergeCell ref="E6:E9"/>
    <mergeCell ref="F6:F9"/>
    <mergeCell ref="H6:H9"/>
    <mergeCell ref="A8:A9"/>
    <mergeCell ref="B8:B9"/>
    <mergeCell ref="D6:D9"/>
    <mergeCell ref="G6:G9"/>
    <mergeCell ref="I6:I9"/>
    <mergeCell ref="J8:K8"/>
    <mergeCell ref="AE8:AE9"/>
    <mergeCell ref="J6:O7"/>
    <mergeCell ref="O8:O9"/>
  </mergeCells>
  <conditionalFormatting sqref="C10:C34">
    <cfRule type="cellIs" dxfId="203" priority="240" stopIfTrue="1" operator="equal">
      <formula>"Seleccione el proceso Correcto"</formula>
    </cfRule>
  </conditionalFormatting>
  <conditionalFormatting sqref="O17:O34">
    <cfRule type="containsText" dxfId="202" priority="282" operator="containsText" text="ALTA">
      <formula>NOT(ISERROR(SEARCH("ALTA",O17)))</formula>
    </cfRule>
  </conditionalFormatting>
  <conditionalFormatting sqref="O18:O22">
    <cfRule type="containsText" dxfId="201" priority="820" operator="containsText" text="EXTREMA">
      <formula>NOT(ISERROR(SEARCH("EXTREMA",O18)))</formula>
    </cfRule>
    <cfRule type="containsText" dxfId="200" priority="821" operator="containsText" text="BAJA">
      <formula>NOT(ISERROR(SEARCH("BAJA",O18)))</formula>
    </cfRule>
  </conditionalFormatting>
  <conditionalFormatting sqref="O18:O34">
    <cfRule type="containsText" dxfId="199" priority="283" operator="containsText" text="MODERADA">
      <formula>NOT(ISERROR(SEARCH("MODERADA",O18)))</formula>
    </cfRule>
  </conditionalFormatting>
  <conditionalFormatting sqref="O24">
    <cfRule type="containsText" dxfId="198" priority="285" operator="containsText" text="BAJA">
      <formula>NOT(ISERROR(SEARCH("BAJA",O24)))</formula>
    </cfRule>
    <cfRule type="cellIs" dxfId="197" priority="286" operator="between">
      <formula>8</formula>
      <formula>10</formula>
    </cfRule>
    <cfRule type="cellIs" dxfId="196" priority="287" operator="between">
      <formula>6</formula>
      <formula>7</formula>
    </cfRule>
    <cfRule type="cellIs" dxfId="195" priority="288" operator="equal">
      <formula>5</formula>
    </cfRule>
    <cfRule type="cellIs" dxfId="194" priority="289" operator="lessThan">
      <formula>#REF!</formula>
    </cfRule>
  </conditionalFormatting>
  <conditionalFormatting sqref="O24:O28">
    <cfRule type="containsText" dxfId="193" priority="284" operator="containsText" text="EXTREMA">
      <formula>NOT(ISERROR(SEARCH("EXTREMA",O24)))</formula>
    </cfRule>
  </conditionalFormatting>
  <conditionalFormatting sqref="O25:O28">
    <cfRule type="cellIs" dxfId="192" priority="777" operator="lessThan">
      <formula>#REF!</formula>
    </cfRule>
  </conditionalFormatting>
  <conditionalFormatting sqref="O25:O33">
    <cfRule type="containsText" dxfId="191" priority="413" operator="containsText" text="BAJA">
      <formula>NOT(ISERROR(SEARCH("BAJA",O25)))</formula>
    </cfRule>
    <cfRule type="cellIs" dxfId="190" priority="414" operator="between">
      <formula>8</formula>
      <formula>10</formula>
    </cfRule>
    <cfRule type="cellIs" dxfId="189" priority="415" operator="between">
      <formula>6</formula>
      <formula>7</formula>
    </cfRule>
    <cfRule type="cellIs" dxfId="188" priority="416" operator="equal">
      <formula>5</formula>
    </cfRule>
  </conditionalFormatting>
  <conditionalFormatting sqref="O26:O28">
    <cfRule type="containsText" dxfId="187" priority="1159" operator="containsText" text="ALTA">
      <formula>NOT(ISERROR(SEARCH("ALTA",O26)))</formula>
    </cfRule>
    <cfRule type="containsText" dxfId="186" priority="1160" operator="containsText" text="MODERADA">
      <formula>NOT(ISERROR(SEARCH("MODERADA",O26)))</formula>
    </cfRule>
    <cfRule type="containsText" dxfId="185" priority="1161" operator="containsText" text="EXTREMA">
      <formula>NOT(ISERROR(SEARCH("EXTREMA",O26)))</formula>
    </cfRule>
    <cfRule type="containsText" dxfId="184" priority="1162" operator="containsText" text="BAJA">
      <formula>NOT(ISERROR(SEARCH("BAJA",O26)))</formula>
    </cfRule>
    <cfRule type="cellIs" dxfId="183" priority="1164" operator="between">
      <formula>8</formula>
      <formula>10</formula>
    </cfRule>
    <cfRule type="cellIs" dxfId="182" priority="1165" operator="between">
      <formula>6</formula>
      <formula>7</formula>
    </cfRule>
    <cfRule type="cellIs" dxfId="181" priority="1166" operator="equal">
      <formula>5</formula>
    </cfRule>
    <cfRule type="cellIs" dxfId="180" priority="1167" operator="lessThan">
      <formula>#REF!</formula>
    </cfRule>
    <cfRule type="containsText" dxfId="179" priority="1292" operator="containsText" text="ALTA">
      <formula>NOT(ISERROR(SEARCH("ALTA",O26)))</formula>
    </cfRule>
    <cfRule type="containsText" dxfId="178" priority="1293" operator="containsText" text="MODERADA">
      <formula>NOT(ISERROR(SEARCH("MODERADA",O26)))</formula>
    </cfRule>
    <cfRule type="containsText" dxfId="177" priority="1294" operator="containsText" text="EXTREMA">
      <formula>NOT(ISERROR(SEARCH("EXTREMA",O26)))</formula>
    </cfRule>
    <cfRule type="containsText" dxfId="176" priority="1295" operator="containsText" text="BAJA">
      <formula>NOT(ISERROR(SEARCH("BAJA",O26)))</formula>
    </cfRule>
    <cfRule type="cellIs" dxfId="175" priority="1297" operator="between">
      <formula>8</formula>
      <formula>10</formula>
    </cfRule>
    <cfRule type="cellIs" dxfId="174" priority="1298" operator="between">
      <formula>6</formula>
      <formula>7</formula>
    </cfRule>
    <cfRule type="cellIs" dxfId="173" priority="1299" operator="equal">
      <formula>5</formula>
    </cfRule>
    <cfRule type="cellIs" dxfId="172" priority="1300" operator="lessThan">
      <formula>#REF!</formula>
    </cfRule>
  </conditionalFormatting>
  <conditionalFormatting sqref="O33">
    <cfRule type="cellIs" dxfId="171" priority="417" operator="lessThan">
      <formula>#REF!</formula>
    </cfRule>
  </conditionalFormatting>
  <conditionalFormatting sqref="O34">
    <cfRule type="containsText" dxfId="170" priority="388" operator="containsText" text="EXTREMA">
      <formula>NOT(ISERROR(SEARCH("EXTREMA",O34)))</formula>
    </cfRule>
    <cfRule type="containsText" dxfId="169" priority="389" operator="containsText" text="BAJA">
      <formula>NOT(ISERROR(SEARCH("BAJA",O34)))</formula>
    </cfRule>
    <cfRule type="cellIs" dxfId="168" priority="390" operator="between">
      <formula>8</formula>
      <formula>10</formula>
    </cfRule>
    <cfRule type="cellIs" dxfId="167" priority="391" operator="between">
      <formula>6</formula>
      <formula>7</formula>
    </cfRule>
    <cfRule type="cellIs" dxfId="166" priority="392" operator="equal">
      <formula>5</formula>
    </cfRule>
    <cfRule type="cellIs" dxfId="165" priority="393" operator="lessThan">
      <formula>#REF!</formula>
    </cfRule>
  </conditionalFormatting>
  <conditionalFormatting sqref="O10:Q14">
    <cfRule type="containsText" dxfId="164" priority="251" operator="containsText" text="MODERADA">
      <formula>NOT(ISERROR(SEARCH("MODERADA",O10)))</formula>
    </cfRule>
    <cfRule type="containsText" dxfId="163" priority="252" operator="containsText" text="EXTREMA">
      <formula>NOT(ISERROR(SEARCH("EXTREMA",O10)))</formula>
    </cfRule>
    <cfRule type="containsText" dxfId="162" priority="253" operator="containsText" text="BAJA">
      <formula>NOT(ISERROR(SEARCH("BAJA",O10)))</formula>
    </cfRule>
    <cfRule type="cellIs" dxfId="161" priority="254" operator="between">
      <formula>8</formula>
      <formula>10</formula>
    </cfRule>
    <cfRule type="cellIs" dxfId="160" priority="255" operator="between">
      <formula>6</formula>
      <formula>7</formula>
    </cfRule>
    <cfRule type="cellIs" dxfId="159" priority="256" operator="equal">
      <formula>5</formula>
    </cfRule>
    <cfRule type="cellIs" dxfId="158" priority="257" operator="lessThan">
      <formula>#REF!</formula>
    </cfRule>
  </conditionalFormatting>
  <conditionalFormatting sqref="O10:Q16">
    <cfRule type="containsText" dxfId="157" priority="250" operator="containsText" text="ALTA">
      <formula>NOT(ISERROR(SEARCH("ALTA",O10)))</formula>
    </cfRule>
  </conditionalFormatting>
  <conditionalFormatting sqref="O15:Q17">
    <cfRule type="containsText" dxfId="156" priority="659" operator="containsText" text="MODERADA">
      <formula>NOT(ISERROR(SEARCH("MODERADA",O15)))</formula>
    </cfRule>
    <cfRule type="containsText" dxfId="155" priority="660" operator="containsText" text="EXTREMA">
      <formula>NOT(ISERROR(SEARCH("EXTREMA",O15)))</formula>
    </cfRule>
    <cfRule type="containsText" dxfId="154" priority="661" operator="containsText" text="BAJA">
      <formula>NOT(ISERROR(SEARCH("BAJA",O15)))</formula>
    </cfRule>
    <cfRule type="cellIs" dxfId="153" priority="662" operator="between">
      <formula>8</formula>
      <formula>10</formula>
    </cfRule>
    <cfRule type="cellIs" dxfId="152" priority="663" operator="between">
      <formula>6</formula>
      <formula>7</formula>
    </cfRule>
    <cfRule type="cellIs" dxfId="151" priority="664" operator="equal">
      <formula>5</formula>
    </cfRule>
    <cfRule type="cellIs" dxfId="150" priority="665" operator="lessThan">
      <formula>#REF!</formula>
    </cfRule>
  </conditionalFormatting>
  <conditionalFormatting sqref="O18:Q22">
    <cfRule type="cellIs" dxfId="149" priority="822" operator="between">
      <formula>8</formula>
      <formula>10</formula>
    </cfRule>
    <cfRule type="cellIs" dxfId="148" priority="823" operator="between">
      <formula>6</formula>
      <formula>7</formula>
    </cfRule>
    <cfRule type="cellIs" dxfId="147" priority="824" operator="equal">
      <formula>5</formula>
    </cfRule>
    <cfRule type="cellIs" dxfId="146" priority="825" operator="lessThan">
      <formula>#REF!</formula>
    </cfRule>
  </conditionalFormatting>
  <conditionalFormatting sqref="O23:Q23">
    <cfRule type="containsText" dxfId="145" priority="532" operator="containsText" text="EXTREMA">
      <formula>NOT(ISERROR(SEARCH("EXTREMA",O23)))</formula>
    </cfRule>
    <cfRule type="containsText" dxfId="144" priority="533" operator="containsText" text="BAJA">
      <formula>NOT(ISERROR(SEARCH("BAJA",O23)))</formula>
    </cfRule>
    <cfRule type="cellIs" dxfId="143" priority="534" operator="between">
      <formula>8</formula>
      <formula>10</formula>
    </cfRule>
    <cfRule type="cellIs" dxfId="142" priority="535" operator="between">
      <formula>6</formula>
      <formula>7</formula>
    </cfRule>
    <cfRule type="cellIs" dxfId="141" priority="536" operator="equal">
      <formula>5</formula>
    </cfRule>
    <cfRule type="cellIs" dxfId="140" priority="537" operator="lessThan">
      <formula>#REF!</formula>
    </cfRule>
  </conditionalFormatting>
  <conditionalFormatting sqref="O29:Q32">
    <cfRule type="cellIs" dxfId="139" priority="441" operator="lessThan">
      <formula>#REF!</formula>
    </cfRule>
  </conditionalFormatting>
  <conditionalFormatting sqref="O29:Q33">
    <cfRule type="containsText" dxfId="138" priority="412" operator="containsText" text="EXTREMA">
      <formula>NOT(ISERROR(SEARCH("EXTREMA",O29)))</formula>
    </cfRule>
  </conditionalFormatting>
  <conditionalFormatting sqref="P17:Q17">
    <cfRule type="containsText" dxfId="137" priority="658" operator="containsText" text="ALTA">
      <formula>NOT(ISERROR(SEARCH("ALTA",P17)))</formula>
    </cfRule>
  </conditionalFormatting>
  <conditionalFormatting sqref="P23:Q25">
    <cfRule type="containsText" dxfId="136" priority="530" operator="containsText" text="ALTA">
      <formula>NOT(ISERROR(SEARCH("ALTA",P23)))</formula>
    </cfRule>
    <cfRule type="containsText" dxfId="135" priority="531" operator="containsText" text="MODERADA">
      <formula>NOT(ISERROR(SEARCH("MODERADA",P23)))</formula>
    </cfRule>
  </conditionalFormatting>
  <conditionalFormatting sqref="P24:Q25">
    <cfRule type="containsText" dxfId="134" priority="756" operator="containsText" text="EXTREMA">
      <formula>NOT(ISERROR(SEARCH("EXTREMA",P24)))</formula>
    </cfRule>
    <cfRule type="containsText" dxfId="133" priority="757" operator="containsText" text="BAJA">
      <formula>NOT(ISERROR(SEARCH("BAJA",P24)))</formula>
    </cfRule>
    <cfRule type="cellIs" dxfId="132" priority="758" operator="between">
      <formula>8</formula>
      <formula>10</formula>
    </cfRule>
    <cfRule type="cellIs" dxfId="131" priority="759" operator="between">
      <formula>6</formula>
      <formula>7</formula>
    </cfRule>
    <cfRule type="cellIs" dxfId="130" priority="760" operator="equal">
      <formula>5</formula>
    </cfRule>
    <cfRule type="cellIs" dxfId="129" priority="761" operator="lessThan">
      <formula>#REF!</formula>
    </cfRule>
  </conditionalFormatting>
  <conditionalFormatting sqref="P29:Q33">
    <cfRule type="containsText" dxfId="128" priority="421" operator="containsText" text="BAJA">
      <formula>NOT(ISERROR(SEARCH("BAJA",P29)))</formula>
    </cfRule>
    <cfRule type="cellIs" dxfId="127" priority="422" operator="between">
      <formula>8</formula>
      <formula>10</formula>
    </cfRule>
    <cfRule type="cellIs" dxfId="126" priority="423" operator="between">
      <formula>6</formula>
      <formula>7</formula>
    </cfRule>
    <cfRule type="cellIs" dxfId="125" priority="424" operator="equal">
      <formula>5</formula>
    </cfRule>
  </conditionalFormatting>
  <conditionalFormatting sqref="P29:Q34">
    <cfRule type="containsText" dxfId="124" priority="394" operator="containsText" text="ALTA">
      <formula>NOT(ISERROR(SEARCH("ALTA",P29)))</formula>
    </cfRule>
    <cfRule type="containsText" dxfId="123" priority="395" operator="containsText" text="MODERADA">
      <formula>NOT(ISERROR(SEARCH("MODERADA",P29)))</formula>
    </cfRule>
  </conditionalFormatting>
  <conditionalFormatting sqref="P33:Q33">
    <cfRule type="cellIs" dxfId="122" priority="425" operator="lessThan">
      <formula>#REF!</formula>
    </cfRule>
  </conditionalFormatting>
  <conditionalFormatting sqref="P34:Q34">
    <cfRule type="containsText" dxfId="121" priority="396" operator="containsText" text="EXTREMA">
      <formula>NOT(ISERROR(SEARCH("EXTREMA",P34)))</formula>
    </cfRule>
    <cfRule type="containsText" dxfId="120" priority="397" operator="containsText" text="BAJA">
      <formula>NOT(ISERROR(SEARCH("BAJA",P34)))</formula>
    </cfRule>
    <cfRule type="cellIs" dxfId="119" priority="398" operator="between">
      <formula>8</formula>
      <formula>10</formula>
    </cfRule>
    <cfRule type="cellIs" dxfId="118" priority="399" operator="between">
      <formula>6</formula>
      <formula>7</formula>
    </cfRule>
    <cfRule type="cellIs" dxfId="117" priority="400" operator="equal">
      <formula>5</formula>
    </cfRule>
    <cfRule type="cellIs" dxfId="116" priority="401" operator="lessThan">
      <formula>#REF!</formula>
    </cfRule>
  </conditionalFormatting>
  <conditionalFormatting sqref="T10:T24 P18:Q22">
    <cfRule type="containsText" dxfId="115" priority="1407" operator="containsText" text="ALTA">
      <formula>NOT(ISERROR(SEARCH("ALTA",P10)))</formula>
    </cfRule>
    <cfRule type="containsText" dxfId="114" priority="1408" operator="containsText" text="MODERADA">
      <formula>NOT(ISERROR(SEARCH("MODERADA",P10)))</formula>
    </cfRule>
    <cfRule type="containsText" dxfId="113" priority="1409" operator="containsText" text="EXTREMA">
      <formula>NOT(ISERROR(SEARCH("EXTREMA",P10)))</formula>
    </cfRule>
    <cfRule type="containsText" dxfId="112" priority="1410" operator="containsText" text="BAJA">
      <formula>NOT(ISERROR(SEARCH("BAJA",P10)))</formula>
    </cfRule>
  </conditionalFormatting>
  <conditionalFormatting sqref="T10:T24 AC26:AC28">
    <cfRule type="cellIs" dxfId="111" priority="1302" operator="between">
      <formula>6</formula>
      <formula>7</formula>
    </cfRule>
    <cfRule type="cellIs" dxfId="110" priority="1304" operator="lessThan">
      <formula>#REF!</formula>
    </cfRule>
  </conditionalFormatting>
  <conditionalFormatting sqref="AC10">
    <cfRule type="containsText" dxfId="109" priority="245" operator="containsText" text="BAJA">
      <formula>NOT(ISERROR(SEARCH("BAJA",AC10)))</formula>
    </cfRule>
    <cfRule type="cellIs" dxfId="108" priority="246" operator="between">
      <formula>8</formula>
      <formula>10</formula>
    </cfRule>
    <cfRule type="cellIs" dxfId="107" priority="247" operator="between">
      <formula>6</formula>
      <formula>7</formula>
    </cfRule>
    <cfRule type="cellIs" dxfId="106" priority="248" operator="equal">
      <formula>5</formula>
    </cfRule>
    <cfRule type="cellIs" dxfId="105" priority="249" operator="lessThan">
      <formula>#REF!</formula>
    </cfRule>
  </conditionalFormatting>
  <conditionalFormatting sqref="AC10:AC17">
    <cfRule type="containsText" dxfId="104" priority="244" operator="containsText" text="EXTREMA">
      <formula>NOT(ISERROR(SEARCH("EXTREMA",AC10)))</formula>
    </cfRule>
  </conditionalFormatting>
  <conditionalFormatting sqref="AC10:AC19">
    <cfRule type="containsText" dxfId="103" priority="242" operator="containsText" text="ALTA">
      <formula>NOT(ISERROR(SEARCH("ALTA",AC10)))</formula>
    </cfRule>
    <cfRule type="containsText" dxfId="102" priority="243" operator="containsText" text="MODERADA">
      <formula>NOT(ISERROR(SEARCH("MODERADA",AC10)))</formula>
    </cfRule>
  </conditionalFormatting>
  <conditionalFormatting sqref="AC11:AC19">
    <cfRule type="containsText" dxfId="101" priority="557" operator="containsText" text="BAJA">
      <formula>NOT(ISERROR(SEARCH("BAJA",AC11)))</formula>
    </cfRule>
    <cfRule type="cellIs" dxfId="100" priority="558" operator="between">
      <formula>8</formula>
      <formula>10</formula>
    </cfRule>
    <cfRule type="cellIs" dxfId="99" priority="559" operator="between">
      <formula>6</formula>
      <formula>7</formula>
    </cfRule>
    <cfRule type="cellIs" dxfId="98" priority="560" operator="equal">
      <formula>5</formula>
    </cfRule>
    <cfRule type="cellIs" dxfId="97" priority="561" operator="lessThan">
      <formula>#REF!</formula>
    </cfRule>
  </conditionalFormatting>
  <conditionalFormatting sqref="AC18:AC24">
    <cfRule type="containsText" dxfId="96" priority="276" operator="containsText" text="EXTREMA">
      <formula>NOT(ISERROR(SEARCH("EXTREMA",AC18)))</formula>
    </cfRule>
  </conditionalFormatting>
  <conditionalFormatting sqref="AC20:AC22">
    <cfRule type="containsText" dxfId="95" priority="997" operator="containsText" text="ALTA">
      <formula>NOT(ISERROR(SEARCH("ALTA",AC20)))</formula>
    </cfRule>
    <cfRule type="containsText" dxfId="94" priority="998" operator="containsText" text="MODERADA">
      <formula>NOT(ISERROR(SEARCH("MODERADA",AC20)))</formula>
    </cfRule>
    <cfRule type="containsText" dxfId="93" priority="999" operator="containsText" text="BAJA">
      <formula>NOT(ISERROR(SEARCH("BAJA",AC20)))</formula>
    </cfRule>
  </conditionalFormatting>
  <conditionalFormatting sqref="AC23:AC24">
    <cfRule type="containsText" dxfId="92" priority="277" operator="containsText" text="BAJA">
      <formula>NOT(ISERROR(SEARCH("BAJA",AC23)))</formula>
    </cfRule>
    <cfRule type="cellIs" dxfId="91" priority="278" operator="between">
      <formula>8</formula>
      <formula>10</formula>
    </cfRule>
    <cfRule type="cellIs" dxfId="90" priority="279" operator="between">
      <formula>6</formula>
      <formula>7</formula>
    </cfRule>
    <cfRule type="cellIs" dxfId="89" priority="280" operator="equal">
      <formula>5</formula>
    </cfRule>
    <cfRule type="cellIs" dxfId="88" priority="281" operator="lessThan">
      <formula>#REF!</formula>
    </cfRule>
  </conditionalFormatting>
  <conditionalFormatting sqref="AC23:AC25">
    <cfRule type="containsText" dxfId="87" priority="274" operator="containsText" text="ALTA">
      <formula>NOT(ISERROR(SEARCH("ALTA",AC23)))</formula>
    </cfRule>
    <cfRule type="containsText" dxfId="86" priority="275" operator="containsText" text="MODERADA">
      <formula>NOT(ISERROR(SEARCH("MODERADA",AC23)))</formula>
    </cfRule>
  </conditionalFormatting>
  <conditionalFormatting sqref="AC25">
    <cfRule type="containsText" dxfId="85" priority="749" operator="containsText" text="BAJA">
      <formula>NOT(ISERROR(SEARCH("BAJA",AC25)))</formula>
    </cfRule>
    <cfRule type="cellIs" dxfId="84" priority="750" operator="between">
      <formula>8</formula>
      <formula>10</formula>
    </cfRule>
    <cfRule type="cellIs" dxfId="83" priority="751" operator="between">
      <formula>6</formula>
      <formula>7</formula>
    </cfRule>
    <cfRule type="cellIs" dxfId="82" priority="752" operator="equal">
      <formula>5</formula>
    </cfRule>
    <cfRule type="cellIs" dxfId="81" priority="753" operator="lessThan">
      <formula>#REF!</formula>
    </cfRule>
  </conditionalFormatting>
  <conditionalFormatting sqref="AC25:AC34">
    <cfRule type="containsText" dxfId="80" priority="300" operator="containsText" text="EXTREMA">
      <formula>NOT(ISERROR(SEARCH("EXTREMA",AC25)))</formula>
    </cfRule>
  </conditionalFormatting>
  <conditionalFormatting sqref="AC26:AC28 T10:T24">
    <cfRule type="cellIs" dxfId="79" priority="1301" operator="between">
      <formula>8</formula>
      <formula>10</formula>
    </cfRule>
    <cfRule type="cellIs" dxfId="78" priority="1303" operator="equal">
      <formula>5</formula>
    </cfRule>
  </conditionalFormatting>
  <conditionalFormatting sqref="AC26:AC28">
    <cfRule type="containsText" dxfId="77" priority="1122" operator="containsText" text="ALTA">
      <formula>NOT(ISERROR(SEARCH("ALTA",AC26)))</formula>
    </cfRule>
    <cfRule type="containsText" dxfId="76" priority="1123" operator="containsText" text="MODERADA">
      <formula>NOT(ISERROR(SEARCH("MODERADA",AC26)))</formula>
    </cfRule>
    <cfRule type="containsText" dxfId="75" priority="1124" operator="containsText" text="BAJA">
      <formula>NOT(ISERROR(SEARCH("BAJA",AC26)))</formula>
    </cfRule>
    <cfRule type="cellIs" dxfId="74" priority="1134" operator="between">
      <formula>8</formula>
      <formula>10</formula>
    </cfRule>
    <cfRule type="cellIs" dxfId="73" priority="1135" operator="between">
      <formula>6</formula>
      <formula>7</formula>
    </cfRule>
    <cfRule type="cellIs" dxfId="72" priority="1136" operator="equal">
      <formula>5</formula>
    </cfRule>
    <cfRule type="cellIs" dxfId="71" priority="1137" operator="lessThan">
      <formula>#REF!</formula>
    </cfRule>
    <cfRule type="containsText" dxfId="70" priority="1155" operator="containsText" text="EXTREMA">
      <formula>NOT(ISERROR(SEARCH("EXTREMA",AC26)))</formula>
    </cfRule>
    <cfRule type="containsText" dxfId="69" priority="1156" operator="containsText" text="ALTA">
      <formula>NOT(ISERROR(SEARCH("ALTA",AC26)))</formula>
    </cfRule>
    <cfRule type="containsText" dxfId="68" priority="1157" operator="containsText" text="MODERADA">
      <formula>NOT(ISERROR(SEARCH("MODERADA",AC26)))</formula>
    </cfRule>
    <cfRule type="containsText" dxfId="67" priority="1158" operator="containsText" text="BAJA">
      <formula>NOT(ISERROR(SEARCH("BAJA",AC26)))</formula>
    </cfRule>
    <cfRule type="cellIs" dxfId="66" priority="1168" operator="between">
      <formula>8</formula>
      <formula>10</formula>
    </cfRule>
    <cfRule type="cellIs" dxfId="65" priority="1169" operator="between">
      <formula>6</formula>
      <formula>7</formula>
    </cfRule>
    <cfRule type="cellIs" dxfId="64" priority="1170" operator="equal">
      <formula>5</formula>
    </cfRule>
    <cfRule type="cellIs" dxfId="63" priority="1171" operator="lessThan">
      <formula>#REF!</formula>
    </cfRule>
    <cfRule type="containsText" dxfId="62" priority="1288" operator="containsText" text="EXTREMA">
      <formula>NOT(ISERROR(SEARCH("EXTREMA",AC26)))</formula>
    </cfRule>
    <cfRule type="containsText" dxfId="61" priority="1289" operator="containsText" text="ALTA">
      <formula>NOT(ISERROR(SEARCH("ALTA",AC26)))</formula>
    </cfRule>
    <cfRule type="containsText" dxfId="60" priority="1290" operator="containsText" text="MODERADA">
      <formula>NOT(ISERROR(SEARCH("MODERADA",AC26)))</formula>
    </cfRule>
    <cfRule type="containsText" dxfId="59" priority="1291" operator="containsText" text="BAJA">
      <formula>NOT(ISERROR(SEARCH("BAJA",AC26)))</formula>
    </cfRule>
  </conditionalFormatting>
  <conditionalFormatting sqref="AC29:AC34">
    <cfRule type="containsText" dxfId="58" priority="298" operator="containsText" text="ALTA">
      <formula>NOT(ISERROR(SEARCH("ALTA",AC29)))</formula>
    </cfRule>
    <cfRule type="containsText" dxfId="57" priority="299" operator="containsText" text="MODERADA">
      <formula>NOT(ISERROR(SEARCH("MODERADA",AC29)))</formula>
    </cfRule>
    <cfRule type="containsText" dxfId="56" priority="301" operator="containsText" text="BAJA">
      <formula>NOT(ISERROR(SEARCH("BAJA",AC29)))</formula>
    </cfRule>
    <cfRule type="cellIs" dxfId="55" priority="302" operator="between">
      <formula>8</formula>
      <formula>10</formula>
    </cfRule>
    <cfRule type="cellIs" dxfId="54" priority="303" operator="between">
      <formula>6</formula>
      <formula>7</formula>
    </cfRule>
    <cfRule type="cellIs" dxfId="53" priority="304" operator="equal">
      <formula>5</formula>
    </cfRule>
    <cfRule type="cellIs" dxfId="52" priority="305" operator="lessThan">
      <formula>#REF!</formula>
    </cfRule>
  </conditionalFormatting>
  <conditionalFormatting sqref="AC20:AD21">
    <cfRule type="cellIs" dxfId="51" priority="1052" operator="between">
      <formula>8</formula>
      <formula>10</formula>
    </cfRule>
    <cfRule type="cellIs" dxfId="50" priority="1053" operator="between">
      <formula>6</formula>
      <formula>7</formula>
    </cfRule>
    <cfRule type="cellIs" dxfId="49" priority="1054" operator="equal">
      <formula>5</formula>
    </cfRule>
  </conditionalFormatting>
  <conditionalFormatting sqref="AC20:AD22">
    <cfRule type="cellIs" dxfId="48" priority="1055" operator="lessThan">
      <formula>#REF!</formula>
    </cfRule>
  </conditionalFormatting>
  <conditionalFormatting sqref="AC22:AE22">
    <cfRule type="cellIs" dxfId="47" priority="1044" operator="between">
      <formula>8</formula>
      <formula>10</formula>
    </cfRule>
    <cfRule type="cellIs" dxfId="46" priority="1045" operator="between">
      <formula>6</formula>
      <formula>7</formula>
    </cfRule>
    <cfRule type="cellIs" dxfId="45" priority="1046" operator="equal">
      <formula>5</formula>
    </cfRule>
  </conditionalFormatting>
  <conditionalFormatting sqref="AE11:AE19">
    <cfRule type="cellIs" dxfId="44" priority="1357" operator="between">
      <formula>8</formula>
      <formula>10</formula>
    </cfRule>
    <cfRule type="cellIs" dxfId="43" priority="1358" operator="between">
      <formula>6</formula>
      <formula>7</formula>
    </cfRule>
    <cfRule type="cellIs" dxfId="42" priority="1359" operator="equal">
      <formula>5</formula>
    </cfRule>
    <cfRule type="cellIs" dxfId="41" priority="1360" operator="lessThan">
      <formula>#REF!</formula>
    </cfRule>
  </conditionalFormatting>
  <conditionalFormatting sqref="AE18:AE21">
    <cfRule type="cellIs" dxfId="40" priority="1032" operator="between">
      <formula>8</formula>
      <formula>10</formula>
    </cfRule>
    <cfRule type="cellIs" dxfId="39" priority="1033" operator="between">
      <formula>6</formula>
      <formula>7</formula>
    </cfRule>
    <cfRule type="cellIs" dxfId="38" priority="1034" operator="equal">
      <formula>5</formula>
    </cfRule>
    <cfRule type="cellIs" dxfId="37" priority="1035" operator="lessThan">
      <formula>#REF!</formula>
    </cfRule>
  </conditionalFormatting>
  <conditionalFormatting sqref="AE19">
    <cfRule type="cellIs" dxfId="36" priority="790" operator="between">
      <formula>8</formula>
      <formula>10</formula>
    </cfRule>
    <cfRule type="cellIs" dxfId="35" priority="791" operator="between">
      <formula>6</formula>
      <formula>7</formula>
    </cfRule>
    <cfRule type="cellIs" dxfId="34" priority="792" operator="equal">
      <formula>5</formula>
    </cfRule>
    <cfRule type="cellIs" dxfId="33" priority="793" operator="lessThan">
      <formula>#REF!</formula>
    </cfRule>
  </conditionalFormatting>
  <conditionalFormatting sqref="AE22">
    <cfRule type="cellIs" dxfId="32" priority="1047" operator="lessThan">
      <formula>#REF!</formula>
    </cfRule>
  </conditionalFormatting>
  <conditionalFormatting sqref="AE25">
    <cfRule type="cellIs" dxfId="31" priority="949" operator="between">
      <formula>8</formula>
      <formula>10</formula>
    </cfRule>
    <cfRule type="cellIs" dxfId="30" priority="950" operator="between">
      <formula>6</formula>
      <formula>7</formula>
    </cfRule>
    <cfRule type="cellIs" dxfId="29" priority="951" operator="equal">
      <formula>5</formula>
    </cfRule>
    <cfRule type="cellIs" dxfId="28" priority="952" operator="lessThan">
      <formula>#REF!</formula>
    </cfRule>
  </conditionalFormatting>
  <conditionalFormatting sqref="AF18:AG19">
    <cfRule type="cellIs" dxfId="27" priority="991" operator="between">
      <formula>8</formula>
      <formula>10</formula>
    </cfRule>
    <cfRule type="cellIs" dxfId="26" priority="992" operator="between">
      <formula>6</formula>
      <formula>7</formula>
    </cfRule>
    <cfRule type="cellIs" dxfId="25" priority="993" operator="equal">
      <formula>5</formula>
    </cfRule>
    <cfRule type="cellIs" dxfId="24" priority="994" operator="lessThan">
      <formula>#REF!</formula>
    </cfRule>
  </conditionalFormatting>
  <conditionalFormatting sqref="AF20:AH21">
    <cfRule type="cellIs" dxfId="23" priority="1004" operator="between">
      <formula>8</formula>
      <formula>10</formula>
    </cfRule>
    <cfRule type="cellIs" dxfId="22" priority="1005" operator="between">
      <formula>6</formula>
      <formula>7</formula>
    </cfRule>
    <cfRule type="cellIs" dxfId="21" priority="1006" operator="equal">
      <formula>5</formula>
    </cfRule>
    <cfRule type="cellIs" dxfId="20" priority="1007" operator="lessThan">
      <formula>#REF!</formula>
    </cfRule>
  </conditionalFormatting>
  <conditionalFormatting sqref="AG14:AH19">
    <cfRule type="cellIs" dxfId="19" priority="1349" operator="between">
      <formula>8</formula>
      <formula>10</formula>
    </cfRule>
    <cfRule type="cellIs" dxfId="18" priority="1350" operator="between">
      <formula>6</formula>
      <formula>7</formula>
    </cfRule>
    <cfRule type="cellIs" dxfId="17" priority="1351" operator="equal">
      <formula>5</formula>
    </cfRule>
    <cfRule type="cellIs" dxfId="16" priority="1352" operator="lessThan">
      <formula>#REF!</formula>
    </cfRule>
  </conditionalFormatting>
  <conditionalFormatting sqref="AG11:AI13">
    <cfRule type="cellIs" dxfId="15" priority="1378" operator="between">
      <formula>8</formula>
      <formula>10</formula>
    </cfRule>
    <cfRule type="cellIs" dxfId="14" priority="1379" operator="between">
      <formula>6</formula>
      <formula>7</formula>
    </cfRule>
    <cfRule type="cellIs" dxfId="13" priority="1380" operator="equal">
      <formula>5</formula>
    </cfRule>
    <cfRule type="cellIs" dxfId="12" priority="1381" operator="lessThan">
      <formula>#REF!</formula>
    </cfRule>
  </conditionalFormatting>
  <conditionalFormatting sqref="AG25:AI25">
    <cfRule type="cellIs" dxfId="11" priority="937" operator="between">
      <formula>8</formula>
      <formula>10</formula>
    </cfRule>
    <cfRule type="cellIs" dxfId="10" priority="938" operator="between">
      <formula>6</formula>
      <formula>7</formula>
    </cfRule>
    <cfRule type="cellIs" dxfId="9" priority="939" operator="equal">
      <formula>5</formula>
    </cfRule>
    <cfRule type="cellIs" dxfId="8" priority="940" operator="lessThan">
      <formula>#REF!</formula>
    </cfRule>
  </conditionalFormatting>
  <conditionalFormatting sqref="AH18:AI19">
    <cfRule type="cellIs" dxfId="7" priority="2099" operator="between">
      <formula>8</formula>
      <formula>10</formula>
    </cfRule>
    <cfRule type="cellIs" dxfId="6" priority="2100" operator="between">
      <formula>6</formula>
      <formula>7</formula>
    </cfRule>
    <cfRule type="cellIs" dxfId="5" priority="2101" operator="equal">
      <formula>5</formula>
    </cfRule>
    <cfRule type="cellIs" dxfId="4" priority="2102" operator="lessThan">
      <formula>#REF!</formula>
    </cfRule>
  </conditionalFormatting>
  <conditionalFormatting sqref="AI14:AI21">
    <cfRule type="cellIs" dxfId="3" priority="1353" operator="between">
      <formula>8</formula>
      <formula>10</formula>
    </cfRule>
    <cfRule type="cellIs" dxfId="2" priority="1354" operator="between">
      <formula>6</formula>
      <formula>7</formula>
    </cfRule>
    <cfRule type="cellIs" dxfId="1" priority="1355" operator="equal">
      <formula>5</formula>
    </cfRule>
    <cfRule type="cellIs" dxfId="0" priority="1356" operator="lessThan">
      <formula>#REF!</formula>
    </cfRule>
  </conditionalFormatting>
  <dataValidations count="2">
    <dataValidation allowBlank="1" showInputMessage="1" showErrorMessage="1" sqref="X20:X22 Z21:Z24 L21:L24" xr:uid="{097C0A64-5A20-4C6D-B5E3-9C0D58FB05C0}"/>
    <dataValidation type="list" allowBlank="1" showInputMessage="1" showErrorMessage="1" sqref="AA20:AA22 Y20:Y22 L20 Z25 Z20 AE25:AE34 L25:L28 J26:J27 X26:AA28 AE10:AE22 A10:C34" xr:uid="{01AF4B3A-B1B8-4C8D-8723-C14C7A27CCB8}"/>
  </dataValidations>
  <hyperlinks>
    <hyperlink ref="AK10" r:id="rId1" display="https://regioncentralrape.gov.co/wp-content/uploads/2024/01/Plan-Operativo-Anual-de-Inversiones-2024.pdf" xr:uid="{62958400-D8C7-41B7-B31F-0EED71CE85CF}"/>
    <hyperlink ref="AK24" r:id="rId2" xr:uid="{BF9916E4-6DBC-4788-8DBF-29742168AB66}"/>
    <hyperlink ref="AK15" r:id="rId3" xr:uid="{7E648AFE-5BD8-4037-8181-0428AD9F9672}"/>
    <hyperlink ref="AM16" r:id="rId4" xr:uid="{DBF94441-8073-4437-B87E-6D73140EC3A5}"/>
    <hyperlink ref="AM15" r:id="rId5" xr:uid="{88FF9D87-6421-4C4E-9B03-CAC22B7CE068}"/>
    <hyperlink ref="AK17" r:id="rId6" xr:uid="{5B0D277C-B44D-49C5-8109-AEEA1619EB41}"/>
    <hyperlink ref="AK26" r:id="rId7" xr:uid="{D38FFA2F-1B46-47E4-89A7-E76D3C46CB63}"/>
    <hyperlink ref="AK27" r:id="rId8" xr:uid="{9454F89F-8365-42E3-B901-8F77209C0DBF}"/>
    <hyperlink ref="AK18" r:id="rId9" display="https://regioncentral-my.sharepoint.com/personal/proveedortic_regioncentralrape_gov_co/_layouts/15/onedrive.aspx?e=5%3A264509892ba24dc8a81e571280e50979&amp;sharingv2=true&amp;fromShare=true&amp;at=9&amp;CID=3e64dcf6%2D3ff1%2D49ae%2Da616%2D4b20d030962f&amp;id=%2Fpersonal%2Fproveedortic%5Fregioncentralrape%5Fgov%5Fco%2FDocuments%2F1%2E%20GESTION%202024%2F9%2E%20Transparencia%20y%20%C3%A9tica%20publica%202024%2FEVIDENCIAS%2FFINANCIERA%2FRIESGOS&amp;FolderCTID=0x012000DF66402C0FAF8C429B674E50AB87A77B&amp;view=0" xr:uid="{9CD068FF-0145-47B4-A512-8C3FADC296FA}"/>
    <hyperlink ref="AK19" r:id="rId10" display="https://regioncentral-my.sharepoint.com/personal/proveedortic_regioncentralrape_gov_co/_layouts/15/onedrive.aspx?e=5%3A264509892ba24dc8a81e571280e50979&amp;sharingv2=true&amp;fromShare=true&amp;at=9&amp;CID=3e64dcf6%2D3ff1%2D49ae%2Da616%2D4b20d030962f&amp;id=%2Fpersonal%2Fproveedortic%5Fregioncentralrape%5Fgov%5Fco%2FDocuments%2F1%2E%20GESTION%202024%2F9%2E%20Transparencia%20y%20%C3%A9tica%20publica%202024%2FEVIDENCIAS%2FFINANCIERA%2FRIESGOS&amp;FolderCTID=0x012000DF66402C0FAF8C429B674E50AB87A77B&amp;view=0" xr:uid="{DE5D4360-1821-458F-B20D-8532F3FBA812}"/>
    <hyperlink ref="AK29" r:id="rId11" xr:uid="{73EDBDB6-CAC5-4C9A-81FB-78FB8BB9B97F}"/>
    <hyperlink ref="AM29" r:id="rId12" xr:uid="{008DB1FD-D3E6-4A13-B4A1-0215996F8E7F}"/>
    <hyperlink ref="AK30" r:id="rId13" xr:uid="{5311116B-606B-4040-91EA-344A2DD34B39}"/>
    <hyperlink ref="AM30" r:id="rId14" xr:uid="{4F918F58-49D9-4B8D-812B-1A34DA491957}"/>
    <hyperlink ref="AK31" r:id="rId15" xr:uid="{9D11CB10-0309-4820-BE9F-863463ECF2F1}"/>
    <hyperlink ref="AM31" r:id="rId16" xr:uid="{FA86A5C5-8BEF-4700-8344-14423C93C6CA}"/>
    <hyperlink ref="AK32" r:id="rId17" xr:uid="{E482B0DA-AABC-43B7-BE1E-83A5FF15F2BA}"/>
    <hyperlink ref="AK33" r:id="rId18" xr:uid="{BBA31C5B-71C5-4ADA-A17B-A9A87F5B863B}"/>
    <hyperlink ref="AM24" r:id="rId19" xr:uid="{14D7C68B-027C-4545-9E0D-AA191A114D0E}"/>
    <hyperlink ref="AM20" r:id="rId20" xr:uid="{E50FD8DA-7592-4F31-9F73-53D689A256E1}"/>
    <hyperlink ref="AM21" r:id="rId21" xr:uid="{2701A142-EB3D-40E2-BC46-677D343CFFB6}"/>
    <hyperlink ref="AM22" r:id="rId22" xr:uid="{F9BC8351-DCD3-4D1C-8DE4-CCAE48B0C946}"/>
    <hyperlink ref="AO20" r:id="rId23" xr:uid="{7012CA17-20D8-476E-9A0E-54D406E9DFA4}"/>
    <hyperlink ref="AO21" r:id="rId24" xr:uid="{0394CB0E-6BCD-473A-A8E7-BDC9BFCBD38C}"/>
    <hyperlink ref="AO22" r:id="rId25" xr:uid="{4A621EE9-2DB5-45C6-AF91-96F70D095E77}"/>
    <hyperlink ref="AM10" r:id="rId26" display="https://regioncentralrape.gov.co/wp-content/uploads/2024/01/Plan-Operativo-Anual-de-Inversiones-2024.pdf" xr:uid="{26AE7542-B482-4662-B46B-E90238C310FF}"/>
    <hyperlink ref="AO10" r:id="rId27" display="https://regioncentralrape.gov.co/wp-content/uploads/2024/01/Plan-Operativo-Anual-de-Inversiones-2024.pdf" xr:uid="{168482FB-DE88-401B-A10C-90447FAD5C55}"/>
    <hyperlink ref="AO24" r:id="rId28" xr:uid="{375ACAD4-48B6-4C08-BEFB-292617F82F18}"/>
    <hyperlink ref="AO29" r:id="rId29" xr:uid="{E6D17E58-64E8-4A7D-8B77-615021960FA0}"/>
    <hyperlink ref="AO30" r:id="rId30" xr:uid="{26BA93EE-4828-4025-8D15-D5B6197D6719}"/>
    <hyperlink ref="AO31" r:id="rId31" xr:uid="{B5237566-CC04-4791-8AD3-8F1C46E13B29}"/>
    <hyperlink ref="AO33" r:id="rId32" xr:uid="{4438A61F-C7C0-4069-A904-5A64C477341D}"/>
    <hyperlink ref="AM18" r:id="rId33" display="https://regioncentral-my.sharepoint.com/personal/monica_rodriguez_regioncentralrape_gov_co/_layouts/15/onedrive.aspx?e=5%3Af4f5b6990b1c4280826e53576707ee99&amp;sharingv2=true&amp;fromShare=true&amp;at=9&amp;CID=d3c27d57%2Daab0%2D46f0%2D8f16%2De9f17106ebab&amp;id=%2Fpersonal%2Fmonica%5Frodriguez%5Fregioncentralrape%5Fgov%5Fco%2FDocuments%2Fgesti%C3%B3n%202024%2FFINANCIERA&amp;FolderCTID=0x012000B79F3ED8A6B02A41A7D472B2CFD6F615&amp;view=0" xr:uid="{5C6C3F0E-AF17-41D5-8AAF-6E629BF12926}"/>
    <hyperlink ref="AO18" r:id="rId34" display="https://regioncentral-my.sharepoint.com/personal/monica_rodriguez_regioncentralrape_gov_co/_layouts/15/onedrive.aspx?e=5%3Af4f5b6990b1c4280826e53576707ee99&amp;sharingv2=true&amp;fromShare=true&amp;at=9&amp;CID=d3c27d57%2Daab0%2D46f0%2D8f16%2De9f17106ebab&amp;id=%2Fpersonal%2Fmonica%5Frodriguez%5Fregioncentralrape%5Fgov%5Fco%2FDocuments%2Fgesti%C3%B3n%202024%2FFINANCIERA&amp;FolderCTID=0x012000B79F3ED8A6B02A41A7D472B2CFD6F615&amp;view=0" xr:uid="{28777344-2703-4F0F-8AA5-5FBE15698842}"/>
    <hyperlink ref="AM19" r:id="rId35" xr:uid="{8D251D4F-44E7-40D3-AC9D-90AC851ECDE8}"/>
    <hyperlink ref="AO19" r:id="rId36" xr:uid="{32B2C432-9874-405B-BD28-EC9B41EA7BE3}"/>
    <hyperlink ref="AM17" r:id="rId37" xr:uid="{B162BB68-2FCA-479A-95BB-00D93788D4A0}"/>
    <hyperlink ref="AO17" r:id="rId38" xr:uid="{BAECD01D-EDC7-472E-BCD7-5430B2091FEB}"/>
    <hyperlink ref="AM26" r:id="rId39" xr:uid="{8A44CEE7-C3DF-4FA4-8B55-9E8C91447C29}"/>
    <hyperlink ref="AO26" r:id="rId40" xr:uid="{F31A79E1-B3C2-411E-8246-F4F6E5303144}"/>
    <hyperlink ref="AO27" r:id="rId41" xr:uid="{CA96B06D-1C14-404B-93F2-73A1CC833CEF}"/>
    <hyperlink ref="AM27" r:id="rId42" display="https://regioncentral.sharepoint.com/:f:/r/sites/GD/Documentos compartidos/120OAPI/25- PLANES/PLANES 2024/25-03 Plan de Accion Institucional/Evidencias/II Trimestre/Planeacion/CALIDAD?csf=1&amp;web=1&amp;e=9I7W1q" xr:uid="{4F415DB7-BC55-BE47-ACAB-7939DE8DD12F}"/>
  </hyperlinks>
  <printOptions horizontalCentered="1"/>
  <pageMargins left="0.19685039370078741" right="0.19685039370078741" top="0.39370078740157483" bottom="0.39370078740157483" header="0.31496062992125984" footer="0.31496062992125984"/>
  <pageSetup scale="26" fitToHeight="10" orientation="landscape" r:id="rId43"/>
  <headerFooter>
    <oddFooter xml:space="preserve">&amp;C&amp;"-,Negrita Cursiva"&amp;K01+031“Estamos Construyendo Región”
</oddFooter>
  </headerFooter>
  <drawing r:id="rId44"/>
  <legacyDrawing r:id="rId45"/>
  <extLst>
    <ext xmlns:x14="http://schemas.microsoft.com/office/spreadsheetml/2009/9/main" uri="{CCE6A557-97BC-4b89-ADB6-D9C93CAAB3DF}">
      <x14:dataValidations xmlns:xm="http://schemas.microsoft.com/office/excel/2006/main" count="14">
        <x14:dataValidation type="list" allowBlank="1" showInputMessage="1" showErrorMessage="1" xr:uid="{BA331ACE-0B31-43C0-B36A-7197139CB167}">
          <x14:formula1>
            <xm:f>'Lista Desplegable'!$A$48:$A$53</xm:f>
          </x14:formula1>
          <xm:sqref>C1:C5 C6:C10 C35:C1048576</xm:sqref>
        </x14:dataValidation>
        <x14:dataValidation type="list" allowBlank="1" showInputMessage="1" showErrorMessage="1" xr:uid="{496C7F84-4A3D-4ADD-8D2D-CE6D402F7587}">
          <x14:formula1>
            <xm:f>#REF!</xm:f>
          </x14:formula1>
          <xm:sqref>Y23:Y25 Y10:Y19 K10:K34 Y29:Y34</xm:sqref>
        </x14:dataValidation>
        <x14:dataValidation type="list" allowBlank="1" showInputMessage="1" showErrorMessage="1" xr:uid="{8DA79445-6FE0-47A4-96EF-E2C49AA71335}">
          <x14:formula1>
            <xm:f>'Lista Desplegable'!$L$3:$L$11</xm:f>
          </x14:formula1>
          <xm:sqref>AE6:AE10 AE35:AE1048576 AE1</xm:sqref>
        </x14:dataValidation>
        <x14:dataValidation type="list" allowBlank="1" showInputMessage="1" showErrorMessage="1" xr:uid="{50C11203-9D02-4250-9A2F-36A14BF624C5}">
          <x14:formula1>
            <xm:f>'Lista Desplegable'!$F$28:$F$33</xm:f>
          </x14:formula1>
          <xm:sqref>A6:A10 A1:A5 A35:A1048576</xm:sqref>
        </x14:dataValidation>
        <x14:dataValidation type="list" allowBlank="1" showInputMessage="1" showErrorMessage="1" xr:uid="{9E50BA40-CA48-4FAA-AF4C-73D4214BDC2D}">
          <x14:formula1>
            <xm:f>'Lista Desplegable'!$A$57:$A$71</xm:f>
          </x14:formula1>
          <xm:sqref>B6:B10 B1:B5 B35:B1048576</xm:sqref>
        </x14:dataValidation>
        <x14:dataValidation type="list" allowBlank="1" showInputMessage="1" showErrorMessage="1" xr:uid="{686D84F1-C499-4001-8AD5-D1739C4C86E2}">
          <x14:formula1>
            <xm:f>'Lista Desplegable'!$F$35:$F$38</xm:f>
          </x14:formula1>
          <xm:sqref>P26:Q28</xm:sqref>
        </x14:dataValidation>
        <x14:dataValidation type="list" allowBlank="1" showInputMessage="1" showErrorMessage="1" xr:uid="{CCDE4605-1443-4583-AF16-9ABCC183B8E4}">
          <x14:formula1>
            <xm:f>#REF!</xm:f>
          </x14:formula1>
          <xm:sqref>AA23:AA25 AA10:AA19 AA29:AA34 M10:M34</xm:sqref>
        </x14:dataValidation>
        <x14:dataValidation type="list" allowBlank="1" showInputMessage="1" showErrorMessage="1" xr:uid="{D11AF87B-5B4D-4815-9A5D-9E988360C046}">
          <x14:formula1>
            <xm:f>#REF!</xm:f>
          </x14:formula1>
          <xm:sqref>AB23:AB25 N10:N25 AB10:AB19 AB29:AB34 N29:N34</xm:sqref>
        </x14:dataValidation>
        <x14:dataValidation type="list" allowBlank="1" showInputMessage="1" showErrorMessage="1" xr:uid="{F63569AB-FEB7-4E55-95EA-F94244C46349}">
          <x14:formula1>
            <xm:f>'Lista Desplegable'!$C$3:$C$5</xm:f>
          </x14:formula1>
          <xm:sqref>Q29:Q34 Q10:Q25</xm:sqref>
        </x14:dataValidation>
        <x14:dataValidation type="list" allowBlank="1" showInputMessage="1" showErrorMessage="1" xr:uid="{9B077469-BA65-483D-81A4-D0E97AAAC8F0}">
          <x14:formula1>
            <xm:f>'Lista Desplegable'!$F$41:$F$42</xm:f>
          </x14:formula1>
          <xm:sqref>T25:T34 S10:S34</xm:sqref>
        </x14:dataValidation>
        <x14:dataValidation type="list" allowBlank="1" showInputMessage="1" showErrorMessage="1" xr:uid="{FDB360DA-B2E1-4431-B13F-045575800E5B}">
          <x14:formula1>
            <xm:f>'Lista Desplegable'!$H$2:$H$8</xm:f>
          </x14:formula1>
          <xm:sqref>F10:F34</xm:sqref>
        </x14:dataValidation>
        <x14:dataValidation type="list" allowBlank="1" showInputMessage="1" showErrorMessage="1" xr:uid="{E5A99778-C6D2-4548-AE46-530B0A526F9B}">
          <x14:formula1>
            <xm:f>'Lista Desplegable'!$F$45:$F$46</xm:f>
          </x14:formula1>
          <xm:sqref>U10:U34</xm:sqref>
        </x14:dataValidation>
        <x14:dataValidation type="list" allowBlank="1" showInputMessage="1" showErrorMessage="1" xr:uid="{997AD0D4-EF15-4A64-B0A9-813E4C025F25}">
          <x14:formula1>
            <xm:f>'Lista Desplegable'!$F$49:$F$50</xm:f>
          </x14:formula1>
          <xm:sqref>V10:V34</xm:sqref>
        </x14:dataValidation>
        <x14:dataValidation type="list" allowBlank="1" showInputMessage="1" showErrorMessage="1" xr:uid="{A7AA430A-BFB9-4D91-A4A4-0A90A5691E8C}">
          <x14:formula1>
            <xm:f>'Lista Desplegable'!$F$53:$F$54</xm:f>
          </x14:formula1>
          <xm:sqref>W10:W34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7425bf-2f7c-4ab3-99e1-d6c84e81bcbc">
      <Terms xmlns="http://schemas.microsoft.com/office/infopath/2007/PartnerControls"/>
    </lcf76f155ced4ddcb4097134ff3c332f>
    <TaxCatchAll xmlns="dfd61265-6d40-4852-a91e-c0b3eab95ba4" xsi:nil="true"/>
    <SharedWithUsers xmlns="dfd61265-6d40-4852-a91e-c0b3eab95ba4">
      <UserInfo>
        <DisplayName>Diego Alexander Daza Holguin</DisplayName>
        <AccountId>785</AccountId>
        <AccountType/>
      </UserInfo>
      <UserInfo>
        <DisplayName>Jeimy  Vargas Cubides</DisplayName>
        <AccountId>66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2C5B503957564E8B104C5BBF5EF9AA" ma:contentTypeVersion="16" ma:contentTypeDescription="Crear nuevo documento." ma:contentTypeScope="" ma:versionID="e0bc8ab19ded74167d59c584075cd8f6">
  <xsd:schema xmlns:xsd="http://www.w3.org/2001/XMLSchema" xmlns:xs="http://www.w3.org/2001/XMLSchema" xmlns:p="http://schemas.microsoft.com/office/2006/metadata/properties" xmlns:ns2="dfd61265-6d40-4852-a91e-c0b3eab95ba4" xmlns:ns3="227425bf-2f7c-4ab3-99e1-d6c84e81bcbc" targetNamespace="http://schemas.microsoft.com/office/2006/metadata/properties" ma:root="true" ma:fieldsID="806a926ec2299d2256e7cd142ecf2a04" ns2:_="" ns3:_="">
    <xsd:import namespace="dfd61265-6d40-4852-a91e-c0b3eab95ba4"/>
    <xsd:import namespace="227425bf-2f7c-4ab3-99e1-d6c84e81bcb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61265-6d40-4852-a91e-c0b3eab95ba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a5c0ea4-fdf4-4baf-a88b-87698378f1b0}" ma:internalName="TaxCatchAll" ma:showField="CatchAllData" ma:web="dfd61265-6d40-4852-a91e-c0b3eab95b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7425bf-2f7c-4ab3-99e1-d6c84e81bc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b775d0-b538-4ffc-8ea3-bf4b885387d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738856-1065-4CB1-9322-ACC5A6F207B4}">
  <ds:schemaRefs>
    <ds:schemaRef ds:uri="227425bf-2f7c-4ab3-99e1-d6c84e81bcbc"/>
    <ds:schemaRef ds:uri="http://schemas.microsoft.com/office/2006/metadata/properties"/>
    <ds:schemaRef ds:uri="dfd61265-6d40-4852-a91e-c0b3eab95ba4"/>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FECCE9D-1168-4ED6-9987-84861DF42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61265-6d40-4852-a91e-c0b3eab95ba4"/>
    <ds:schemaRef ds:uri="227425bf-2f7c-4ab3-99e1-d6c84e81b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3F216-F157-4DE5-BD40-EF1C7E02C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 Gráficas</vt:lpstr>
      <vt:lpstr>Lista Desplegable</vt:lpstr>
      <vt:lpstr>Matriz de Riesgos de gestión</vt:lpstr>
      <vt:lpstr>' Gráficas'!Área_de_impresión</vt:lpstr>
      <vt:lpstr>'Matriz de Riesgos de gestión'!Área_de_impresión</vt:lpstr>
      <vt:lpstr>'Matriz de Riesgos de gestión'!Títulos_a_imprimir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Monica Adriana Rodriguez Alvarado</cp:lastModifiedBy>
  <cp:revision/>
  <cp:lastPrinted>2025-04-23T16:40:14Z</cp:lastPrinted>
  <dcterms:created xsi:type="dcterms:W3CDTF">2014-05-19T17:36:01Z</dcterms:created>
  <dcterms:modified xsi:type="dcterms:W3CDTF">2025-04-23T16:48:21Z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0x010100502C5B503957564E8B104C5BBF5EF9AA</vt:lpwstr>
  </property>
  <property fmtid="{D5CDD505-2E9C-101B-9397-08002B2CF9AE}" pid="3" name="MediaServiceImageTags">
    <vt:lpwstr/>
  </property>
</Properties>
</file>