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bf8eb22dd95324df/Desktop/RAPE/RAPE 2026/INFORME 4 MAYO/"/>
    </mc:Choice>
  </mc:AlternateContent>
  <xr:revisionPtr revIDLastSave="13" documentId="8_{38DA0CF8-1508-4DE9-8FA2-5C1811A19688}" xr6:coauthVersionLast="47" xr6:coauthVersionMax="47" xr10:uidLastSave="{5B4F85DC-08C8-4177-97E7-93F60E26ADA5}"/>
  <bookViews>
    <workbookView xWindow="-110" yWindow="-110" windowWidth="19420" windowHeight="11500" tabRatio="821" xr2:uid="{00000000-000D-0000-FFFF-FFFF00000000}"/>
  </bookViews>
  <sheets>
    <sheet name="Plan de Mejoramiento" sheetId="3" r:id="rId1"/>
    <sheet name="Listas" sheetId="4" r:id="rId2"/>
    <sheet name="Balance PM" sheetId="6" r:id="rId3"/>
    <sheet name="Estadisticas" sheetId="5" r:id="rId4"/>
  </sheets>
  <definedNames>
    <definedName name="_xlnm._FilterDatabase" localSheetId="0" hidden="1">'Plan de Mejoramiento'!$A$10:$AX$16</definedName>
    <definedName name="_xlnm.Print_Area" localSheetId="2">'Balance PM'!$A$1:$P$86</definedName>
    <definedName name="_xlnm.Print_Area" localSheetId="0">'Plan de Mejoramiento'!$A$1:$AA$16</definedName>
    <definedName name="OLE_LINK1" localSheetId="1">Listas!$A$81</definedName>
    <definedName name="_xlnm.Print_Titles" localSheetId="0">'Plan de Mejoramiento'!$1:$10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5" l="1"/>
  <c r="B39" i="5"/>
  <c r="R16" i="3" l="1"/>
  <c r="R15" i="3"/>
  <c r="R14" i="3"/>
  <c r="R12" i="3"/>
  <c r="X16" i="3"/>
  <c r="W16" i="3" s="1"/>
  <c r="X15" i="3"/>
  <c r="W15" i="3" s="1"/>
  <c r="X14" i="3"/>
  <c r="W14" i="3" s="1"/>
  <c r="X12" i="3"/>
  <c r="W12" i="3" s="1"/>
  <c r="F39" i="5" l="1"/>
  <c r="E75" i="5"/>
  <c r="E73" i="5"/>
  <c r="E74" i="5"/>
  <c r="B74" i="5"/>
  <c r="B73" i="5"/>
  <c r="B75" i="5"/>
  <c r="B34" i="5" l="1"/>
  <c r="B4" i="5"/>
  <c r="C66" i="4" l="1"/>
  <c r="C67" i="4"/>
  <c r="C68" i="4"/>
  <c r="C69" i="4"/>
  <c r="C70" i="4"/>
  <c r="C71" i="4"/>
  <c r="C72" i="4"/>
  <c r="C73" i="4"/>
  <c r="C74" i="4"/>
  <c r="C75" i="4"/>
  <c r="C76" i="4"/>
  <c r="C77" i="4"/>
  <c r="C65" i="4"/>
  <c r="D67" i="4" l="1"/>
  <c r="D66" i="4"/>
  <c r="D71" i="4"/>
  <c r="D70" i="4"/>
  <c r="D69" i="4"/>
  <c r="D75" i="4"/>
  <c r="D65" i="4"/>
  <c r="D74" i="4"/>
  <c r="D77" i="4"/>
  <c r="D73" i="4"/>
  <c r="D76" i="4"/>
  <c r="D72" i="4"/>
  <c r="D68" i="4"/>
  <c r="D78" i="4" l="1"/>
  <c r="B36" i="5"/>
  <c r="B40" i="5"/>
  <c r="B33" i="5"/>
  <c r="B38" i="5"/>
  <c r="B35" i="5"/>
  <c r="B32" i="5"/>
  <c r="B29" i="5"/>
  <c r="B30" i="5"/>
  <c r="B37" i="5"/>
  <c r="B27" i="5"/>
  <c r="B28" i="5"/>
  <c r="B31" i="5"/>
  <c r="B5" i="5"/>
  <c r="B14" i="5"/>
  <c r="B13" i="5"/>
  <c r="B12" i="5"/>
  <c r="B11" i="5"/>
  <c r="B9" i="5"/>
  <c r="B10" i="5"/>
  <c r="B8" i="5"/>
  <c r="B7" i="5"/>
  <c r="B6" i="5"/>
  <c r="B47" i="5" l="1"/>
  <c r="F17" i="5" l="1"/>
  <c r="G17" i="5" s="1"/>
  <c r="E17" i="5"/>
  <c r="F40" i="5"/>
  <c r="F38" i="5"/>
  <c r="F37" i="5"/>
  <c r="F36" i="5"/>
  <c r="F35" i="5"/>
  <c r="F34" i="5"/>
  <c r="F33" i="5"/>
  <c r="F32" i="5"/>
  <c r="F31" i="5"/>
  <c r="F30" i="5"/>
  <c r="F29" i="5"/>
  <c r="F28" i="5"/>
  <c r="F27" i="5"/>
  <c r="B80" i="5"/>
  <c r="B79" i="5"/>
  <c r="B66" i="5"/>
  <c r="B67" i="5"/>
  <c r="B68" i="5"/>
  <c r="B65" i="5"/>
  <c r="B54" i="5"/>
  <c r="B55" i="5"/>
  <c r="B56" i="5"/>
  <c r="B57" i="5"/>
  <c r="B58" i="5"/>
  <c r="B59" i="5"/>
  <c r="B60" i="5"/>
  <c r="B61" i="5"/>
  <c r="B53" i="5"/>
  <c r="B48" i="5"/>
  <c r="F8" i="6" s="1"/>
  <c r="B49" i="5"/>
  <c r="F10" i="6" s="1"/>
  <c r="F17" i="6" l="1"/>
  <c r="F12" i="6"/>
  <c r="F19" i="6"/>
  <c r="F21" i="6"/>
  <c r="F41" i="5"/>
  <c r="B69" i="5"/>
  <c r="B62" i="5"/>
  <c r="B50" i="5"/>
  <c r="F23" i="6" l="1"/>
  <c r="D49" i="5"/>
  <c r="D48" i="5"/>
  <c r="D47" i="5"/>
  <c r="B81" i="5"/>
  <c r="E29" i="5"/>
  <c r="E40" i="5"/>
  <c r="E38" i="5"/>
  <c r="E37" i="5"/>
  <c r="E36" i="5"/>
  <c r="E35" i="5"/>
  <c r="E34" i="5"/>
  <c r="E33" i="5"/>
  <c r="E32" i="5"/>
  <c r="E31" i="5"/>
  <c r="E30" i="5"/>
  <c r="E28" i="5"/>
  <c r="E27" i="5"/>
  <c r="E41" i="5" l="1"/>
  <c r="F49" i="5"/>
  <c r="G49" i="5" s="1"/>
  <c r="E49" i="5"/>
  <c r="E47" i="5"/>
  <c r="F47" i="5"/>
  <c r="G47" i="5" s="1"/>
  <c r="E48" i="5"/>
  <c r="F48" i="5"/>
  <c r="G48" i="5" s="1"/>
  <c r="B76" i="5"/>
  <c r="B82" i="5"/>
  <c r="B19" i="5" l="1"/>
  <c r="B22" i="5"/>
  <c r="B20" i="5"/>
  <c r="B21" i="5"/>
  <c r="F20" i="5"/>
  <c r="F19" i="5"/>
  <c r="F21" i="5"/>
  <c r="F22" i="5"/>
  <c r="E19" i="5"/>
  <c r="E20" i="5"/>
  <c r="E22" i="5"/>
  <c r="E21" i="5"/>
  <c r="B41" i="5"/>
  <c r="B15" i="5"/>
  <c r="D39" i="5" l="1"/>
  <c r="G39" i="5" s="1"/>
  <c r="D74" i="5"/>
  <c r="F74" i="5" s="1"/>
  <c r="D76" i="5"/>
  <c r="D13" i="5"/>
  <c r="B23" i="5"/>
  <c r="D27" i="5"/>
  <c r="G27" i="5" s="1"/>
  <c r="D32" i="5"/>
  <c r="G32" i="5" s="1"/>
  <c r="E23" i="5"/>
  <c r="D28" i="5"/>
  <c r="G28" i="5" s="1"/>
  <c r="D60" i="5"/>
  <c r="D53" i="5"/>
  <c r="D61" i="5"/>
  <c r="D57" i="5"/>
  <c r="D55" i="5"/>
  <c r="D68" i="5"/>
  <c r="D54" i="5"/>
  <c r="D56" i="5"/>
  <c r="D65" i="5"/>
  <c r="D73" i="5"/>
  <c r="F73" i="5" s="1"/>
  <c r="D59" i="5"/>
  <c r="D79" i="5"/>
  <c r="D80" i="5"/>
  <c r="D67" i="5"/>
  <c r="D66" i="5"/>
  <c r="D75" i="5"/>
  <c r="F75" i="5" s="1"/>
  <c r="D58" i="5"/>
  <c r="D62" i="5"/>
  <c r="D50" i="5"/>
  <c r="D69" i="5"/>
  <c r="D81" i="5"/>
  <c r="D38" i="5"/>
  <c r="G38" i="5" s="1"/>
  <c r="D82" i="5"/>
  <c r="F23" i="5"/>
  <c r="D29" i="5"/>
  <c r="G29" i="5" s="1"/>
  <c r="D31" i="5"/>
  <c r="G31" i="5" s="1"/>
  <c r="D11" i="5"/>
  <c r="D30" i="5"/>
  <c r="G30" i="5" s="1"/>
  <c r="D21" i="5"/>
  <c r="G21" i="5" s="1"/>
  <c r="D35" i="5"/>
  <c r="G35" i="5" s="1"/>
  <c r="D5" i="5"/>
  <c r="D36" i="5"/>
  <c r="G36" i="5" s="1"/>
  <c r="D10" i="5"/>
  <c r="D22" i="5"/>
  <c r="G22" i="5" s="1"/>
  <c r="D20" i="5"/>
  <c r="G20" i="5" s="1"/>
  <c r="D8" i="5"/>
  <c r="D7" i="5"/>
  <c r="D40" i="5"/>
  <c r="G40" i="5" s="1"/>
  <c r="D6" i="5"/>
  <c r="D14" i="5"/>
  <c r="D33" i="5"/>
  <c r="G33" i="5" s="1"/>
  <c r="D4" i="5"/>
  <c r="D19" i="5"/>
  <c r="G19" i="5" s="1"/>
  <c r="D34" i="5"/>
  <c r="G34" i="5" s="1"/>
  <c r="D9" i="5"/>
  <c r="D37" i="5"/>
  <c r="G37" i="5" s="1"/>
  <c r="D12" i="5"/>
  <c r="F79" i="5" l="1"/>
  <c r="E79" i="5"/>
  <c r="F66" i="5"/>
  <c r="E66" i="5"/>
  <c r="E59" i="5"/>
  <c r="F59" i="5"/>
  <c r="E54" i="5"/>
  <c r="F54" i="5"/>
  <c r="F61" i="5"/>
  <c r="E61" i="5"/>
  <c r="E67" i="5"/>
  <c r="F67" i="5"/>
  <c r="E68" i="5"/>
  <c r="F68" i="5"/>
  <c r="F53" i="5"/>
  <c r="E53" i="5"/>
  <c r="F56" i="5"/>
  <c r="E56" i="5"/>
  <c r="E58" i="5"/>
  <c r="F58" i="5"/>
  <c r="E80" i="5"/>
  <c r="F80" i="5"/>
  <c r="F65" i="5"/>
  <c r="E65" i="5"/>
  <c r="F55" i="5"/>
  <c r="E55" i="5"/>
  <c r="E60" i="5"/>
  <c r="F60" i="5"/>
  <c r="E57" i="5"/>
  <c r="F57" i="5"/>
  <c r="D23" i="5"/>
  <c r="G23" i="5" s="1"/>
  <c r="D41" i="5"/>
  <c r="G41" i="5" s="1"/>
  <c r="D15" i="5"/>
</calcChain>
</file>

<file path=xl/sharedStrings.xml><?xml version="1.0" encoding="utf-8"?>
<sst xmlns="http://schemas.openxmlformats.org/spreadsheetml/2006/main" count="325" uniqueCount="184">
  <si>
    <t>ACCIONES - SISTEMA INTEGRADO DE GESTIÓN</t>
  </si>
  <si>
    <t>CODIGO: SIG-FR.08</t>
  </si>
  <si>
    <t>VERSIÓN: 01</t>
  </si>
  <si>
    <t>PÁGINA: 1 DE 1</t>
  </si>
  <si>
    <t>VIGENTE DESDE: 10/09/2025</t>
  </si>
  <si>
    <t>INFORMACIÓN GENERAL</t>
  </si>
  <si>
    <t>ANÁLISIS DE CAUSAS, DEFINICIÓN DE ACCIONES Y RESPONSABLES</t>
  </si>
  <si>
    <t>SEGUIMIENTO RESPONSABLE DEL PROCESO</t>
  </si>
  <si>
    <t>SEGUIMIENTO SGC</t>
  </si>
  <si>
    <t>Item</t>
  </si>
  <si>
    <t>DEPENDENCIA</t>
  </si>
  <si>
    <t>PROCESO</t>
  </si>
  <si>
    <t>ANÁLISIS DE CAUSA RAÍZ</t>
  </si>
  <si>
    <t>DESCRIPCIÓN DE LA ACCIÓN A REALIZAR</t>
  </si>
  <si>
    <t>TIPO DE ACCIÓN DE MEJORA</t>
  </si>
  <si>
    <t>FECHA DE INICIO</t>
  </si>
  <si>
    <t>FECHA FIN</t>
  </si>
  <si>
    <t>RESPONSABLE DE LA EJECUCIÓN</t>
  </si>
  <si>
    <t>FECHA DE SEGUIMIENTO</t>
  </si>
  <si>
    <t>ANÁLISIS Y RESULTADO DEL SEGUIMIENTO</t>
  </si>
  <si>
    <t>% Avance</t>
  </si>
  <si>
    <t>RELACIÓN DE EVIDENCIAS</t>
  </si>
  <si>
    <t>Efectividad</t>
  </si>
  <si>
    <t>EFECTIVIDAD DE LA ACCIÓN</t>
  </si>
  <si>
    <t>% Avance Validado</t>
  </si>
  <si>
    <t>ANÁLISIS Y RESULTADO (EVIDENCIA) DEL SEGUIMIENTO</t>
  </si>
  <si>
    <t>CIERRE DE LA ACCION</t>
  </si>
  <si>
    <t>OBSERVACIONES</t>
  </si>
  <si>
    <t>DESCRIPCIÓN</t>
  </si>
  <si>
    <t>FECHA DE GENERACIÓN</t>
  </si>
  <si>
    <t>TIPO</t>
  </si>
  <si>
    <t>ORIGEN</t>
  </si>
  <si>
    <t>Se cumplió la Acción</t>
  </si>
  <si>
    <t>Evidencias Pertinentes</t>
  </si>
  <si>
    <t>Evidencias Suficientes</t>
  </si>
  <si>
    <t>Nivel de Efectividad</t>
  </si>
  <si>
    <t>No.</t>
  </si>
  <si>
    <t>Este campo es automático. Se diligencia una vez seleccione el Proceso.</t>
  </si>
  <si>
    <t>Seleccione la opción correspondiente en cada celda</t>
  </si>
  <si>
    <t>En este campo se debe diligenciar la decripción de las no conformidades o de las oportunidades de mejora evidenciadas por la auditoría.</t>
  </si>
  <si>
    <t>Diligencie dia/mes/año</t>
  </si>
  <si>
    <t>En este campo se debe diligenciar la causa que originó la no conformidad o la oportunidad de mejora.</t>
  </si>
  <si>
    <t>En este campo se diligencia la acción con la que el proceso considera que se mitigará o elIminará la CAUSA RAÍZ</t>
  </si>
  <si>
    <t>En este campo se diligencia NOMBRE y CARGO del responsable de la ejecución de la ACCIÓN.</t>
  </si>
  <si>
    <t>En este campo el RESPONSABLE DEL PROCESO analiza el resultado de la ejecución de la acción</t>
  </si>
  <si>
    <t>Digite el % que considere pertinente</t>
  </si>
  <si>
    <t>En este campo el RESPONSABLE DEL PROCESO relaciona las evidencias de la ejecución de cada acción.</t>
  </si>
  <si>
    <t>Cálculo Automático</t>
  </si>
  <si>
    <t>Valoración de Control Interno</t>
  </si>
  <si>
    <t>En este campo SGC analiza el seguimiento y valora las evidencias relacionadas.</t>
  </si>
  <si>
    <t>En este campo CONTROL INTERNO señala las observaciones a que haya lugar y explica las razones del no cierre.</t>
  </si>
  <si>
    <t>PRODUCTO NO CONFORME</t>
  </si>
  <si>
    <t>Implementación del MECI</t>
  </si>
  <si>
    <t>Austeridad del Gasto</t>
  </si>
  <si>
    <t>Atención de PQRS</t>
  </si>
  <si>
    <t>Información Contractual SECOP</t>
  </si>
  <si>
    <t>Información Talento Humano</t>
  </si>
  <si>
    <t>Comité Conciliación</t>
  </si>
  <si>
    <t>Plan Anticorrupción</t>
  </si>
  <si>
    <t>Matriz de Riesgos de Corrupción</t>
  </si>
  <si>
    <t>Ley de Transparencia</t>
  </si>
  <si>
    <t>Información CHIP</t>
  </si>
  <si>
    <t>Auditoría SGC</t>
  </si>
  <si>
    <t>Seleccione..</t>
  </si>
  <si>
    <t>Dirección Corporativa</t>
  </si>
  <si>
    <t>Dirección de Planificación, Gestión y Ejecución de Proyectos</t>
  </si>
  <si>
    <t>Oficina Asesora de Planeación Institucional</t>
  </si>
  <si>
    <t>Primero seleccione el Proceso</t>
  </si>
  <si>
    <t>Direccionamiento Estratégico</t>
  </si>
  <si>
    <t>Administración del SIG</t>
  </si>
  <si>
    <t>Comunicación Institucional</t>
  </si>
  <si>
    <t>Dirección Ejecutiva</t>
  </si>
  <si>
    <t>Gestión Jurídica</t>
  </si>
  <si>
    <t>Gestión de Bienes y Servicios</t>
  </si>
  <si>
    <t>Gestión Documental</t>
  </si>
  <si>
    <t>Gestión Financiera</t>
  </si>
  <si>
    <t>Gestión del Talento Humano</t>
  </si>
  <si>
    <t>Gestión Contractual</t>
  </si>
  <si>
    <t>Gestión TICs</t>
  </si>
  <si>
    <t>Servicio al Ciudadano</t>
  </si>
  <si>
    <t>Control y Mejoramiento Continuo</t>
  </si>
  <si>
    <t>Varios Procesos</t>
  </si>
  <si>
    <t>Varias Dependencias</t>
  </si>
  <si>
    <t xml:space="preserve">TIPO DE HALLAZGO U OBSERVACIÓN </t>
  </si>
  <si>
    <t>NO CONFORMIDAD REAL</t>
  </si>
  <si>
    <t>NO CONFORMIDAD POTENCIAL</t>
  </si>
  <si>
    <t>OPORTUNIDAD DE MEJORA</t>
  </si>
  <si>
    <t>ORIGEN DEL HALLAZGO</t>
  </si>
  <si>
    <t>AUDITORIA INTERNA</t>
  </si>
  <si>
    <t>AUDITORIA EXTERNA</t>
  </si>
  <si>
    <t>AUTOEVALUACIÓN DEL PROCESO</t>
  </si>
  <si>
    <t>EVALUACIÓN SATISFACCIÓN USUARIOS</t>
  </si>
  <si>
    <t>INFORMES DE CONTROL INTERNO</t>
  </si>
  <si>
    <t>PETICIONES, QUEJAS Y RECLAMOS</t>
  </si>
  <si>
    <t>RESULTADO DEL INDICADOR</t>
  </si>
  <si>
    <t>REVISIÓN POR LA DIRECCIÓN</t>
  </si>
  <si>
    <t>ACCIONES DE MEJORAMIENTO CONTINUO</t>
  </si>
  <si>
    <t>CORRECCIÓN</t>
  </si>
  <si>
    <t>ACCIÓN CORRECTIVA</t>
  </si>
  <si>
    <t>ACCIÓN PREVENTIVA</t>
  </si>
  <si>
    <t>ACCIÓN DE MEJORA</t>
  </si>
  <si>
    <t>SI / NO</t>
  </si>
  <si>
    <t>SI</t>
  </si>
  <si>
    <t>Parcial</t>
  </si>
  <si>
    <t>NO</t>
  </si>
  <si>
    <t>Alta</t>
  </si>
  <si>
    <t>Media</t>
  </si>
  <si>
    <t>Baja</t>
  </si>
  <si>
    <t>Seleccione el hallazgo..</t>
  </si>
  <si>
    <t>TOTAL</t>
  </si>
  <si>
    <t>NC 001. Seguimiento, Medición y Análisis de Procesos. No se encontraron evidencias que den cuenta de los criterios y métodos diseñados por la entidad para conocer la eficacia, eficiencia y efectividad del Sistema de Gestión de Calidad y sus procesos, contraviniendo los requisitos establecidos en los literales c), e), f) y g) del numeral 4.1, en los literales a y b del numeral 5.4.2, en el literal c) del numeral 6.2.2, en los literales b y c del numeral 8.1, en el numeral 8.2.3, así como en los literales a, b y c del numeral 8.4 y el numeral 8.5.1 de la norma NTCGP 1000:2009.</t>
  </si>
  <si>
    <t>NC 002. Control de Documentos del SGC. Se configura la no conformidad en el cumplimiento de los requisitos establecidos en el literal d) del numeral 4.2.1, así como en los literales d), e), f) y g) del numeral 4.2.3 de la norma técnica NTCGP 1000:2009, ya que no se encontraron evidencias de la disponibilidad de los documentos obsoletos y del control de versiones en los puntos de uso de los documentos. Además, tan solo 3 procesos cuentan con documentación totalmente normalizada.</t>
  </si>
  <si>
    <t>NC 003. Control de Registros del SGC. Se configura la no conformidad en el cumplimiento de los requisitos establecidos en el literal b) del numeral 4.2.4 de la norma técnica NTCGP 1000:2009, ya que en el listado de maestro de documentos no cuenta con la relación de los respectivos registros, en especial los que están en uso por parte de los procesos de la entidad.</t>
  </si>
  <si>
    <t>NC 004. Revisión por la Dirección. Se contravienen las disposiciones previstas en el literal d) del numeral 5.1 sobre el Compromiso de la Dirección, así como los requisitos señalados en los numerales 5.6.1, 5.6.2 y 5.6.3 relacionados con la Revisión por la Dirección, y en el literal b) del numeral 5.5.2 de la norma técnica NTCGP 1000:2009, sobre las responsabilidades previstas para el Representante de la Dirección, por cuanto a la fecha no se evidenció la realización de revisiones al Sistema de Gestión de Calidad de la entidad, por parte de la Alta Dirección</t>
  </si>
  <si>
    <t>NC 005. Objetivos de calidad. Se configura la no conformidad de los requisitos señalados en el literal a) del numeral, 4.2.1, así como en el numeral 5.4.1 y en el literal a) del numeral 7.1 de la norma técnica NTCGP 1000:2009, dado que la entidad no ha declarado oficialmente sus objetivos de calidad.</t>
  </si>
  <si>
    <t>NC 006. Toma de Conciencia sobre Objetivos de Calidad. Se configura la no conformidad de los requisitos señalados en el literal d) del numeral 6.2.2 de la norma técnica NTCGP 1000:2009, toda vez que no se evidenciaron mecanismos que permitan establecer el nivel de contribución que los servidores públicos y/o particulares realizan en cumplimiento de sus funciones públicas para lograr los objetivos de calidad.</t>
  </si>
  <si>
    <t>NC 007. Satisfacción del Cliente. Se configura la no conformidad del numeral 8.2.1 de la norma técnica NTCGP 1000:2009, correspondiente a la Satisfacción del Cliente, por cuanto no se evidencia el uso ni la institucionalización de instrumentos que le permitan a la entidad contar con información que dé cuenta del nivel de satisfacción de los clientes externos e internos.</t>
  </si>
  <si>
    <t>NC 008. Seguimiento y medición del producto y/o servicio. Se configura la no conformidad en el cumplimiento de los requisitos establecidos en el numeral 8.2.4 y en el literal a) del numeral 8.1 de la norma técnica NTCGP 1000:2009, por cuanto los productos y servicios ofrecidos o entregados por cada proceso, no tienen seguimiento, ni se verifica el cumplimiento de los requisitos exigidos para cada cual.</t>
  </si>
  <si>
    <t>NC 009. Evidencias Producto No Conforme. Se contravienen las disposiciones previstas en los literales a y d, así como las aclaraciones señaladas en el numeral 8.3 de la norma técnica NTCGP 1000:2009, por cuanto no se encontraron evidencias que den cuenta del uso del procedimiento P-SIG.04 “Producto y/o servicio no conforme”.</t>
  </si>
  <si>
    <t>OM 001. Comunicación Interna. Se recomienda documentar las evidencias que dan cuenta de la eficacia, eficiencia y efectividad de las acciones de comunicación interna de la entidad, de acuerdo con los requisitos establecidos en los numerales 5.5.3 de Comunicación Interna de la norma técnica NTCGP 1000:2009</t>
  </si>
  <si>
    <t>OM 002. Requisitos del producto o servicio. En los requisitos establecidos en los numerales 7.2.1 y 7.2.2 de la norma técnica NTCGP 1000:2009, se recomienda estandarizar los instrumentos que permiten definir y realizar la revisión de los requisitos asociados a cada servicio de la entidad.</t>
  </si>
  <si>
    <t>OM 003. Procedimiento Producto No Conforme. Se configura una oportunidad para mejorar el procedimiento P-SIG.04 “Producto y/o servicio no conforme” y atender así los requerimientos correspondientes a los literales b) y c) previstos en el numeral 8.3 de la norma técnica NTCGP 1000:2009, por cuanto es necesario establecer actividades que precisen la autorización del uso del producto o servicio, así como acciones para impedir su uso o aplicación</t>
  </si>
  <si>
    <t>OM 004. Eficacia de Acciones Plan de Mejora. Se configura una oportunidad para mejorar el procedimiento P-CMC.02 “Acciones preventivas, correctivas y de mejora V2-2016” y atender así los requerimientos correspondientes al literal f) previsto en el numeral 8.5.2 de la norma técnica NTCGP 1000:2009, con el fin de especificar los requisitos necesarios para revisar la eficacia de las acciones correctivas o preventivas definidas en el Plan de Mejoramiento.</t>
  </si>
  <si>
    <t xml:space="preserve">Total </t>
  </si>
  <si>
    <t>Región Administrativa de Planeación Especial, RAPE Región Central</t>
  </si>
  <si>
    <t>PLAN DE MEJORAMIENTO</t>
  </si>
  <si>
    <t>1. Balance por Tipo de Hallazgo u Observación</t>
  </si>
  <si>
    <t>No Conformidades</t>
  </si>
  <si>
    <t>Oportunidades de Mejora</t>
  </si>
  <si>
    <t>Total Hallazgos u Observaciones</t>
  </si>
  <si>
    <t>2. Balance por Tipo de Acción</t>
  </si>
  <si>
    <t>Acción Correctiva</t>
  </si>
  <si>
    <t>Acción Preventiva</t>
  </si>
  <si>
    <t>Acción de Mejora</t>
  </si>
  <si>
    <t>Total Acciones</t>
  </si>
  <si>
    <t>3. Distribución Acciones por Proceso y Dependencia RAPE</t>
  </si>
  <si>
    <t>4. Nivel de Cumplimiento - Valoración Control Interno</t>
  </si>
  <si>
    <t>Nivel de Ejecución</t>
  </si>
  <si>
    <t>Por Ejecutar</t>
  </si>
  <si>
    <t>TOTAL Ejecución Plan de Mejoramiento</t>
  </si>
  <si>
    <t>5. Efectividad y Cierre de Acciones</t>
  </si>
  <si>
    <t>% Part.</t>
  </si>
  <si>
    <t>% Avance Proceso</t>
  </si>
  <si>
    <t>% Avance CI</t>
  </si>
  <si>
    <t>% Avance CI - Faltante</t>
  </si>
  <si>
    <t>Procesos Misionales</t>
  </si>
  <si>
    <t>AUDITRIA EXTERNA</t>
  </si>
  <si>
    <t>EFECTIVIDAD</t>
  </si>
  <si>
    <t>CIERRE</t>
  </si>
  <si>
    <t>Cerradas</t>
  </si>
  <si>
    <t>Abiertas</t>
  </si>
  <si>
    <t>Sin Reporte</t>
  </si>
  <si>
    <t>Balance con corte a 30 de septiembre de 2025</t>
  </si>
  <si>
    <t>RESULTADOS AUDITORÍA SGC 2025</t>
  </si>
  <si>
    <t>Asesoria Jurídica</t>
  </si>
  <si>
    <t>Asesoria de Comunicaciones</t>
  </si>
  <si>
    <t>Asesoria de Control Interno</t>
  </si>
  <si>
    <t>Dirección Administrativa y Financiera</t>
  </si>
  <si>
    <t>Relacionamiento Institucional</t>
  </si>
  <si>
    <t>Gestión de Proyectos Regionales</t>
  </si>
  <si>
    <t>Gestión Documental y Servicio al Ciudadano</t>
  </si>
  <si>
    <t>Sistema de Control Interno</t>
  </si>
  <si>
    <t>NO CONFORMIDAD</t>
  </si>
  <si>
    <r>
      <t xml:space="preserve">Durante la revisión del seguimiento a las Peticiones, Quejas, Reclamos y Sugerencias (PQRS), se evidenció que en algunos casos las respuestas fueron emitidas fuera de los tiempos establecidos por la normatividad vigente. Aunque existe un sistema de seguimiento, las áreas responsables no priorizan adecuadamente la gestión de las solicitudes, afectando la oportunidad en la atención al ciudadano.
</t>
    </r>
    <r>
      <rPr>
        <b/>
        <sz val="8"/>
        <color theme="8" tint="-0.249977111117893"/>
        <rFont val="Arial"/>
        <family val="2"/>
      </rPr>
      <t xml:space="preserve">9.1.2. Satisfacción del cliente.  </t>
    </r>
    <r>
      <rPr>
        <sz val="8"/>
        <color theme="8" tint="-0.249977111117893"/>
        <rFont val="Arial"/>
        <family val="2"/>
      </rPr>
      <t>La organización debe llevar a cabo el seguimiento de las percepciones de los clientes respecto al cumplimiento de sus necesidades y expectativas, definiendo los métodos para conocer, realizar seguimiento y revisar esta información.</t>
    </r>
  </si>
  <si>
    <r>
      <t xml:space="preserve">Durante el desarrollo de la auditoría, se evidenció que el proceso no cuenta con la identificación ni el control formal de las salidas no conformes, lo cual impide garantizar la detección oportuna de desviaciones frente a los requisitos establecidos y limita la trazabilidad de las acciones correctivas aplicadas.
</t>
    </r>
    <r>
      <rPr>
        <b/>
        <sz val="8"/>
        <color theme="8" tint="-0.249977111117893"/>
        <rFont val="Arial"/>
        <family val="2"/>
      </rPr>
      <t xml:space="preserve">8.7. Control de las salidas no conformes </t>
    </r>
    <r>
      <rPr>
        <sz val="8"/>
        <color theme="8" tint="-0.249977111117893"/>
        <rFont val="Arial"/>
        <family val="2"/>
      </rPr>
      <t>– 8.7.1. La organización debe asegurar que las salidas que no sean conformes con sus requisitos se identifiquen y se controlen para prevenir su uso o entrega no intencional.</t>
    </r>
  </si>
  <si>
    <r>
      <t xml:space="preserve">Durante la revisión a los diferentes procesos, se evidenció que, si bien se encuentran definidos los indicadores de gestión, estos carecen de rangos de tolerancia que permitan determinar los niveles de cumplimiento (mínimo, aceptable y satisfactorio).Asimismo, se identificó la necesidad de verificar la pertinencia y utilidad real de algunos indicadores, con el fin de asegurar que estos generen información relevante para la toma de decisiones y el mejoramiento continuo.
</t>
    </r>
    <r>
      <rPr>
        <b/>
        <sz val="8"/>
        <color theme="8" tint="-0.249977111117893"/>
        <rFont val="Arial"/>
        <family val="2"/>
      </rPr>
      <t xml:space="preserve">4.4. Sistema de Gestión de la Calidad y sus procesos </t>
    </r>
    <r>
      <rPr>
        <sz val="8"/>
        <color theme="8" tint="-0.249977111117893"/>
        <rFont val="Arial"/>
        <family val="2"/>
      </rPr>
      <t xml:space="preserve">– 4.4.1 literal c) La organización debe establecer, implementar, mantener y mejorar continuamente el sistema de gestión de la calidad, y debe definir y aplicar los criterios y métodos, incluyendo el seguimiento, la medición y los indicadores del desempeño necesarios para asegurar la operación eficaz y el control de estos procesos.
</t>
    </r>
  </si>
  <si>
    <t>Director Administrativo y Financiero (Profesional Talento Humano)</t>
  </si>
  <si>
    <t>El proceso carece de un mecanismo formal para la identificación, registro y tratamiento de salidas no conformes, debido a la ausencia de procedimientos estandarizados, criterios definidos y responsabilidades asignadas. Esta deficiencia impide detectar oportunamente desviaciones frente a los requisitos establecidos, limita la trazabilidad de las acciones correctivas aplicadas y aumenta el riesgo de uso o entrega no intencional de productos o servicios no conformes.</t>
  </si>
  <si>
    <t>Profesional Administración del SIC</t>
  </si>
  <si>
    <t>Profesional Administración del SIC
Director de Planificación, Gestión y Ejecución de Proyectos</t>
  </si>
  <si>
    <t>Falta de estandarización en el diseño y evaluación de los indicadores de gestión, lo que ha derivado en la ausencia de rangos de tolerancia que permitan interpretar objetivamente los niveles de cumplimiento. Además, no se ha implementado un proceso sistemático de revisión periódica que permita validar la pertinencia, utilidad y alineación de los indicadores con los objetivos estratégicos y operativos de cada proceso. Esta situación limita la capacidad de análisis, la toma de decisiones basada en evidencia y el impulso efectivo del mejoramiento continuo.</t>
  </si>
  <si>
    <t>Implementar formato estandarizado para el la identificación de posibles salidas no conformidades,y registro de salidas no conformes, con campos para descripción, causa, responsable, acción correctiva y seguimiento.
Realizar la identidicación de salidas no conformes del proceso misional Gestión de Proyectos Regionales</t>
  </si>
  <si>
    <r>
      <t xml:space="preserve">Durante la revisión documental de los diferentes procesos, se evidenció que la codificación de los expedientes físicos no corresponde a la nueva Tabla de Retención Documental (TRD) aprobada por la entidad, lo cual puede generar inconsistencias en la gestión y consulta de la información institucional.
</t>
    </r>
    <r>
      <rPr>
        <b/>
        <sz val="8"/>
        <color theme="8" tint="-0.249977111117893"/>
        <rFont val="Arial"/>
        <family val="2"/>
      </rPr>
      <t>8.1</t>
    </r>
    <r>
      <rPr>
        <sz val="8"/>
        <color theme="8" tint="-0.249977111117893"/>
        <rFont val="Arial"/>
        <family val="2"/>
      </rPr>
      <t xml:space="preserve">. </t>
    </r>
    <r>
      <rPr>
        <b/>
        <sz val="8"/>
        <color theme="8" tint="-0.249977111117893"/>
        <rFont val="Arial"/>
        <family val="2"/>
      </rPr>
      <t>Planificación y control operacional,</t>
    </r>
    <r>
      <rPr>
        <sz val="8"/>
        <color theme="8" tint="-0.249977111117893"/>
        <rFont val="Arial"/>
        <family val="2"/>
      </rPr>
      <t xml:space="preserve"> literal e) La determinación, mantenimiento y la conservación de la información documentada en la medida necesaria para: 
•Confiar en que los procesos se llevan a cabo según lo planificado;
•Demostrar la conformidad de los productos y servicios con sus requisitos.
</t>
    </r>
  </si>
  <si>
    <t>AUDITORIA INTERNA DE CALIDAD</t>
  </si>
  <si>
    <t>La inconsistencia en la codificación de los expedientes físicos se debe a la falta de actualización y articulación entre los responsables del archivo físico y los líderes de los procesos,  encargados de implementar la nueva Tabla de Retención Documental (TRD). Esta brecha se originó por:
- La ausencia de un plan de transición que definiera tiempos, responsables y procedimientos para la adopción de la nueva TRD.
- La carencia de capacitaciones específicas sobre los cambios introducidos en la TRD y su impacto en la codificación documental.
- La inexistencia de controles periódicos para verificar la correcta aplicación de la TRD en los procesos de archivo físico</t>
  </si>
  <si>
    <t>Realizar una jornada de capacitación para los lideres de los proceso involucrados en archivo físico y gestión documental.
Realizar un informe de verificación mensual de codificación documental</t>
  </si>
  <si>
    <t>Ausencia de criterios definidos para la priorización y gestión oportuna de las PQRS por parte de los lideres de procesos responsables, lo que genera demoras en la emisión de respuestas. Aunque existe un sistema de seguimiento, no se han establecido alertas, responsabilidades diferenciadas ni mecanismos de control que garanticen el cumplimiento de los tiempos normativos. Esta situación refleja una debilidad en la articulación entre el sistema de gestión y la cultura organizacional orientada al servicio ciudadano.</t>
  </si>
  <si>
    <t>Actualizar el procedimiento  P-GD.01 Gestión de PQRSD  que incluya:
- Clasificación de solicitudes según nivel de urgencia, impacto y tipo de requerimiento.
- Alertas automáticas en el sistema de seguimiento para solicitudes próximas a vencer.
- Asignación clara de responsables por tipo de solicitud, con tiempos máximos de respuesta definidos.
- Indicadores de oportunidad en la atención, integrados al tablero de control institucional.
- Capacitación a las áreas responsables sobre la normatividad vigente y buenas prácticas de atención al ciudadano.
- Revisión mensual de casos fuera de tiempo, con análisis de causas y acciones correctivas.</t>
  </si>
  <si>
    <t>Elaborar Guia de Indicadores para formulación, diseño, implementación, revisión, registro y seguimiento de los indicadores de gestión.
Realizar la definición de rangos de tolerancia para cada indicador (mínimo, aceptable, satisfactorio), con base en metas institucionales y comportamiento histórico.</t>
  </si>
  <si>
    <t>El MURC Versión 2 establece que en la etapa de Aprestamiento la entidad debe aplicar el instrumento de autodiagnóstico (Actividad N° 3 de la caja de herramientas del MURC) para clasificarse en uno de los tres niveles de desarrollo: Inicial, Consolidación o Perfeccionamiento. Este resultado constituye la línea base del proceso e informa el diseño de la estrategia. La propia estrategia aprobada previo la realización de este autodiagnóstico. Ni la Estrategia de Rendición de Cuentas 2025 ni el Informe de la Audiencia hacen referencia a la aplicación del instrumento de autodiagnóstico del MURC. No existe evidencia de que la entidad se haya clasificado en alguno de los niveles de desarrollo, ni de que se haya utilizado la herramienta disponible en la caja de herramientas del MURC para determinar el reto de la rendición de cuentas. 
Recomendación: Se recomienda que para la vigencia 2026 la Dirección de Planeación aplique formalmente el instrumento de Autodiagnóstico de Rendición de Cuentas del MURC v2 en el primer trimestre del año. El resultado debe documentarse y usarse como punto de partida para: a) clasificar el nivel actual de la entidad; b) definir el reto de la rendición de cuentas; c) orientar el diseño de la estrategia hacia el nivel inmediatamente superior (Consolidación o Perfeccionamiento).</t>
  </si>
  <si>
    <t>Debido a la falta de conocimiento de la aplicación de la herramienta de diagnostico</t>
  </si>
  <si>
    <t>Elaborar informe de aplicación de instrumento de Autodiagnóstico de Rendición de Cuentas del MURC</t>
  </si>
  <si>
    <t>Oficina Asesora de Planeación</t>
  </si>
  <si>
    <t>HALLAZGO U OBSERVACIÓN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</si>
</sst>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quot;$&quot;* #,##0_-;\-&quot;$&quot;* #,##0_-;_-&quot;$&quot;* &quot;-&quot;??_-;_-@_-"/>
    <numFmt numFmtId="166" formatCode="[$-C0A]d\-mmm\-yy;@"/>
    <numFmt numFmtId="167" formatCode="0.0%"/>
  </numFmts>
  <fonts count="40" x14ac:knownFonts="1">
    <font>
      <sz val="11"/>
      <color theme="1"/>
      <name val="Calibri"/>
      <family val="2"/>
      <scheme val="minor"/>
    </font>
    <font>
      <sz val="9"/>
      <color theme="1"/>
      <name val="Arial"/>
      <family val="2"/>
    </font>
    <font>
      <sz val="11"/>
      <color theme="1"/>
      <name val="Calibri"/>
      <family val="2"/>
      <scheme val="minor"/>
    </font>
    <font>
      <b/>
      <sz val="10"/>
      <color rgb="FFFFFFFF"/>
      <name val="Arial"/>
      <family val="2"/>
    </font>
    <font>
      <b/>
      <sz val="11"/>
      <color rgb="FFFFFFFF"/>
      <name val="Arial"/>
      <family val="2"/>
    </font>
    <font>
      <sz val="10"/>
      <color rgb="FF0070C0"/>
      <name val="Calibri"/>
      <family val="2"/>
      <scheme val="minor"/>
    </font>
    <font>
      <b/>
      <sz val="10"/>
      <color rgb="FFC00000"/>
      <name val="Calibri"/>
      <family val="2"/>
      <scheme val="minor"/>
    </font>
    <font>
      <b/>
      <sz val="12"/>
      <color rgb="FFFFFFFF"/>
      <name val="Arial"/>
      <family val="2"/>
    </font>
    <font>
      <b/>
      <sz val="8"/>
      <color rgb="FFFFFFFF"/>
      <name val="Arial"/>
      <family val="2"/>
    </font>
    <font>
      <sz val="10"/>
      <color theme="1"/>
      <name val="Calibri"/>
      <family val="2"/>
      <scheme val="minor"/>
    </font>
    <font>
      <b/>
      <sz val="12"/>
      <color theme="0"/>
      <name val="Arial"/>
      <family val="2"/>
    </font>
    <font>
      <b/>
      <sz val="8"/>
      <color theme="0"/>
      <name val="Arial"/>
      <family val="2"/>
    </font>
    <font>
      <sz val="8"/>
      <name val="Arial"/>
      <family val="2"/>
    </font>
    <font>
      <b/>
      <sz val="8"/>
      <color theme="8" tint="-0.249977111117893"/>
      <name val="Arial"/>
      <family val="2"/>
    </font>
    <font>
      <sz val="8"/>
      <color theme="8" tint="-0.249977111117893"/>
      <name val="Arial"/>
      <family val="2"/>
    </font>
    <font>
      <sz val="8"/>
      <color theme="9" tint="-0.249977111117893"/>
      <name val="Arial"/>
      <family val="2"/>
    </font>
    <font>
      <sz val="8"/>
      <color theme="5" tint="-0.499984740745262"/>
      <name val="Arial"/>
      <family val="2"/>
    </font>
    <font>
      <sz val="6"/>
      <color theme="8" tint="-0.249977111117893"/>
      <name val="Arial"/>
      <family val="2"/>
    </font>
    <font>
      <sz val="6"/>
      <color theme="5" tint="-0.499984740745262"/>
      <name val="Arial"/>
      <family val="2"/>
    </font>
    <font>
      <sz val="6"/>
      <color theme="9" tint="-0.249977111117893"/>
      <name val="Arial"/>
      <family val="2"/>
    </font>
    <font>
      <sz val="6"/>
      <name val="Arial"/>
      <family val="2"/>
    </font>
    <font>
      <b/>
      <sz val="10"/>
      <color theme="8" tint="-0.249977111117893"/>
      <name val="Arial"/>
      <family val="2"/>
    </font>
    <font>
      <b/>
      <sz val="11"/>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20"/>
      <color rgb="FF0070C0"/>
      <name val="Calibri"/>
      <family val="2"/>
      <scheme val="minor"/>
    </font>
    <font>
      <b/>
      <sz val="16"/>
      <color rgb="FFC00000"/>
      <name val="Calibri"/>
      <family val="2"/>
      <scheme val="minor"/>
    </font>
    <font>
      <b/>
      <sz val="14"/>
      <color theme="1"/>
      <name val="Calibri"/>
      <family val="2"/>
      <scheme val="minor"/>
    </font>
    <font>
      <b/>
      <sz val="11"/>
      <color rgb="FF0070C0"/>
      <name val="Calibri"/>
      <family val="2"/>
      <scheme val="minor"/>
    </font>
    <font>
      <b/>
      <sz val="14"/>
      <color theme="0" tint="-4.9989318521683403E-2"/>
      <name val="Calibri"/>
      <family val="2"/>
      <scheme val="minor"/>
    </font>
    <font>
      <b/>
      <sz val="10"/>
      <color rgb="FF0070C0"/>
      <name val="Calibri"/>
      <family val="2"/>
      <scheme val="minor"/>
    </font>
    <font>
      <sz val="10"/>
      <color theme="1"/>
      <name val="Symbol"/>
      <family val="1"/>
      <charset val="2"/>
    </font>
    <font>
      <sz val="10"/>
      <color theme="1"/>
      <name val="Calibri Light"/>
      <family val="2"/>
    </font>
    <font>
      <sz val="10"/>
      <color theme="1"/>
      <name val="Calibri Light"/>
      <family val="2"/>
      <scheme val="major"/>
    </font>
    <font>
      <sz val="7"/>
      <color theme="1"/>
      <name val="Arial"/>
      <family val="2"/>
    </font>
    <font>
      <sz val="8"/>
      <color theme="0"/>
      <name val="Arial"/>
      <family val="2"/>
    </font>
    <font>
      <b/>
      <sz val="10"/>
      <color theme="7" tint="0.59999389629810485"/>
      <name val="Arial"/>
      <family val="2"/>
    </font>
    <font>
      <b/>
      <sz val="14"/>
      <color theme="1"/>
      <name val="Arial"/>
      <family val="2"/>
    </font>
    <font>
      <b/>
      <sz val="18"/>
      <name val="Arial"/>
      <family val="2"/>
    </font>
  </fonts>
  <fills count="19">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8" tint="-0.249977111117893"/>
        <bgColor indexed="64"/>
      </patternFill>
    </fill>
    <fill>
      <patternFill patternType="solid">
        <fgColor theme="5"/>
        <bgColor indexed="64"/>
      </patternFill>
    </fill>
    <fill>
      <patternFill patternType="solid">
        <fgColor theme="9"/>
        <bgColor indexed="64"/>
      </patternFill>
    </fill>
    <fill>
      <patternFill patternType="solid">
        <fgColor rgb="FFFF99FF"/>
        <bgColor indexed="64"/>
      </patternFill>
    </fill>
    <fill>
      <patternFill patternType="solid">
        <fgColor rgb="FF00B050"/>
        <bgColor indexed="64"/>
      </patternFill>
    </fill>
    <fill>
      <patternFill patternType="solid">
        <fgColor rgb="FFFF5050"/>
        <bgColor indexed="64"/>
      </patternFill>
    </fill>
    <fill>
      <patternFill patternType="solid">
        <fgColor theme="0"/>
        <bgColor indexed="64"/>
      </patternFill>
    </fill>
  </fills>
  <borders count="2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13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165" fontId="1" fillId="0" borderId="0" xfId="1" applyNumberFormat="1" applyFont="1" applyAlignment="1">
      <alignment vertical="center" wrapText="1"/>
    </xf>
    <xf numFmtId="9" fontId="1" fillId="0" borderId="0" xfId="2" applyFont="1" applyAlignment="1">
      <alignment horizontal="center" vertical="center" wrapText="1"/>
    </xf>
    <xf numFmtId="165" fontId="1" fillId="0" borderId="0" xfId="1" applyNumberFormat="1" applyFont="1" applyAlignment="1">
      <alignment horizontal="right" vertical="center" wrapText="1"/>
    </xf>
    <xf numFmtId="0" fontId="5" fillId="0" borderId="0" xfId="0" applyFont="1"/>
    <xf numFmtId="0" fontId="6" fillId="0" borderId="0" xfId="0" applyFont="1"/>
    <xf numFmtId="0" fontId="9" fillId="0" borderId="0" xfId="0" applyFont="1"/>
    <xf numFmtId="0" fontId="8" fillId="6"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0" fontId="3" fillId="6"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166" fontId="17" fillId="8" borderId="6" xfId="0" applyNumberFormat="1" applyFont="1" applyFill="1" applyBorder="1" applyAlignment="1">
      <alignment horizontal="center" vertical="center" wrapText="1"/>
    </xf>
    <xf numFmtId="0" fontId="18" fillId="2" borderId="6" xfId="0" applyFont="1" applyFill="1" applyBorder="1" applyAlignment="1">
      <alignment horizontal="center" vertical="center" wrapText="1"/>
    </xf>
    <xf numFmtId="166" fontId="18" fillId="2" borderId="6" xfId="0" applyNumberFormat="1" applyFont="1" applyFill="1" applyBorder="1" applyAlignment="1">
      <alignment horizontal="center" vertical="center" wrapText="1"/>
    </xf>
    <xf numFmtId="166" fontId="19" fillId="9" borderId="6" xfId="0" applyNumberFormat="1" applyFont="1" applyFill="1" applyBorder="1" applyAlignment="1">
      <alignment horizontal="center" vertical="center" wrapText="1"/>
    </xf>
    <xf numFmtId="166" fontId="20" fillId="3" borderId="6" xfId="0" applyNumberFormat="1" applyFont="1" applyFill="1" applyBorder="1" applyAlignment="1">
      <alignment horizontal="center" vertical="center" wrapText="1"/>
    </xf>
    <xf numFmtId="0" fontId="20" fillId="3" borderId="6"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6" xfId="0" applyFont="1" applyBorder="1" applyAlignment="1">
      <alignment horizontal="left" vertical="center" wrapText="1"/>
    </xf>
    <xf numFmtId="0" fontId="14" fillId="3" borderId="6" xfId="0" applyFont="1" applyFill="1" applyBorder="1" applyAlignment="1">
      <alignment horizontal="left" vertical="center" wrapText="1"/>
    </xf>
    <xf numFmtId="167" fontId="14" fillId="0" borderId="6" xfId="2" applyNumberFormat="1" applyFont="1" applyBorder="1" applyAlignment="1">
      <alignment horizontal="center" vertical="center" wrapText="1"/>
    </xf>
    <xf numFmtId="9" fontId="14" fillId="0" borderId="6" xfId="2" applyFont="1" applyBorder="1" applyAlignment="1">
      <alignment horizontal="center" vertical="center" wrapText="1"/>
    </xf>
    <xf numFmtId="0" fontId="16" fillId="0" borderId="6" xfId="0" applyFont="1" applyBorder="1" applyAlignment="1">
      <alignment horizontal="justify" vertical="center" wrapText="1"/>
    </xf>
    <xf numFmtId="0" fontId="16" fillId="0" borderId="6" xfId="0" applyFont="1" applyBorder="1" applyAlignment="1">
      <alignment horizontal="center" vertical="center" wrapText="1"/>
    </xf>
    <xf numFmtId="167" fontId="13" fillId="0" borderId="6" xfId="2" applyNumberFormat="1" applyFont="1" applyBorder="1" applyAlignment="1">
      <alignment horizontal="center" vertical="center" wrapText="1"/>
    </xf>
    <xf numFmtId="167" fontId="21" fillId="10" borderId="6" xfId="2" applyNumberFormat="1" applyFont="1" applyFill="1" applyBorder="1" applyAlignment="1">
      <alignment horizontal="center" vertical="center" wrapText="1"/>
    </xf>
    <xf numFmtId="0" fontId="0" fillId="0" borderId="0" xfId="0" applyAlignment="1">
      <alignment vertical="center"/>
    </xf>
    <xf numFmtId="0" fontId="0" fillId="13" borderId="6" xfId="0" applyFill="1"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0" fillId="0" borderId="2"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14" borderId="6" xfId="0" applyFill="1" applyBorder="1" applyAlignment="1">
      <alignment vertical="center"/>
    </xf>
    <xf numFmtId="0" fontId="0" fillId="11" borderId="6" xfId="0" applyFill="1" applyBorder="1" applyAlignment="1">
      <alignment vertical="center"/>
    </xf>
    <xf numFmtId="0" fontId="0" fillId="10" borderId="6" xfId="0" applyFill="1" applyBorder="1" applyAlignment="1">
      <alignment vertical="center"/>
    </xf>
    <xf numFmtId="0" fontId="0" fillId="0" borderId="11" xfId="0" applyBorder="1" applyAlignment="1">
      <alignment horizontal="center" vertical="center"/>
    </xf>
    <xf numFmtId="0" fontId="0" fillId="15" borderId="6" xfId="0" applyFill="1" applyBorder="1" applyAlignment="1">
      <alignment vertical="center"/>
    </xf>
    <xf numFmtId="0" fontId="0" fillId="16" borderId="6" xfId="0" applyFill="1" applyBorder="1" applyAlignment="1">
      <alignment vertical="center"/>
    </xf>
    <xf numFmtId="9" fontId="13" fillId="0" borderId="6" xfId="2" applyFont="1" applyBorder="1" applyAlignment="1">
      <alignment horizontal="center" vertical="center" wrapText="1"/>
    </xf>
    <xf numFmtId="9" fontId="0" fillId="0" borderId="0" xfId="0" applyNumberFormat="1"/>
    <xf numFmtId="9" fontId="13" fillId="0" borderId="6" xfId="0" applyNumberFormat="1" applyFont="1" applyBorder="1" applyAlignment="1">
      <alignment horizontal="center" vertical="center" wrapText="1"/>
    </xf>
    <xf numFmtId="9" fontId="21" fillId="10" borderId="6" xfId="2" applyFont="1" applyFill="1" applyBorder="1" applyAlignment="1">
      <alignment horizontal="center" vertical="center" wrapText="1"/>
    </xf>
    <xf numFmtId="0" fontId="28" fillId="0" borderId="0" xfId="0" applyFont="1" applyAlignment="1">
      <alignment vertical="center"/>
    </xf>
    <xf numFmtId="0" fontId="23" fillId="0" borderId="0" xfId="0" applyFont="1" applyAlignment="1">
      <alignment vertical="center"/>
    </xf>
    <xf numFmtId="0" fontId="23" fillId="17" borderId="6" xfId="0" applyFont="1" applyFill="1" applyBorder="1" applyAlignment="1">
      <alignment vertical="center"/>
    </xf>
    <xf numFmtId="0" fontId="0" fillId="0" borderId="0" xfId="0" applyAlignment="1">
      <alignment horizontal="right"/>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4" fillId="0" borderId="0" xfId="0" applyFont="1" applyAlignment="1">
      <alignment vertical="center"/>
    </xf>
    <xf numFmtId="0" fontId="0" fillId="0" borderId="19" xfId="0" applyBorder="1" applyAlignment="1">
      <alignment vertical="center"/>
    </xf>
    <xf numFmtId="0" fontId="27" fillId="0" borderId="0" xfId="0" applyFont="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166" fontId="16" fillId="0" borderId="6" xfId="0" applyNumberFormat="1" applyFont="1" applyBorder="1" applyAlignment="1">
      <alignment horizontal="center" vertical="center" wrapText="1"/>
    </xf>
    <xf numFmtId="0" fontId="5" fillId="0" borderId="0" xfId="0" applyFont="1" applyAlignment="1">
      <alignment horizontal="center"/>
    </xf>
    <xf numFmtId="0" fontId="31" fillId="0" borderId="6" xfId="0" applyFont="1" applyBorder="1" applyAlignment="1">
      <alignment horizontal="center"/>
    </xf>
    <xf numFmtId="0" fontId="32" fillId="0" borderId="0" xfId="0" applyFont="1" applyAlignment="1">
      <alignment horizontal="justify" vertical="center"/>
    </xf>
    <xf numFmtId="0" fontId="33" fillId="0" borderId="0" xfId="0" applyFont="1"/>
    <xf numFmtId="0" fontId="34" fillId="0" borderId="0" xfId="0" applyFont="1"/>
    <xf numFmtId="0" fontId="35" fillId="0" borderId="0" xfId="0" applyFont="1" applyAlignment="1">
      <alignment horizontal="center" vertical="center" wrapText="1"/>
    </xf>
    <xf numFmtId="166" fontId="13" fillId="0" borderId="6" xfId="0" applyNumberFormat="1" applyFont="1" applyBorder="1" applyAlignment="1">
      <alignment horizontal="center" vertical="center" wrapText="1"/>
    </xf>
    <xf numFmtId="166" fontId="15" fillId="0" borderId="6" xfId="0" applyNumberFormat="1" applyFont="1" applyBorder="1" applyAlignment="1">
      <alignment horizontal="center" vertical="center" wrapText="1"/>
    </xf>
    <xf numFmtId="0" fontId="15" fillId="0" borderId="6" xfId="0" applyFont="1" applyBorder="1" applyAlignment="1">
      <alignment horizontal="left" vertical="center" wrapText="1"/>
    </xf>
    <xf numFmtId="167" fontId="15" fillId="0" borderId="6" xfId="2" applyNumberFormat="1" applyFont="1" applyFill="1" applyBorder="1" applyAlignment="1">
      <alignment horizontal="center" vertical="center" wrapText="1"/>
    </xf>
    <xf numFmtId="166"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0" fontId="15" fillId="0" borderId="6" xfId="0" applyFont="1" applyBorder="1" applyAlignment="1">
      <alignment horizontal="justify" vertical="center" wrapText="1"/>
    </xf>
    <xf numFmtId="9" fontId="15" fillId="0" borderId="6" xfId="2" applyFont="1" applyFill="1" applyBorder="1" applyAlignment="1">
      <alignment horizontal="center" vertical="center" wrapText="1"/>
    </xf>
    <xf numFmtId="9" fontId="15" fillId="0" borderId="6" xfId="2" applyFont="1" applyFill="1" applyBorder="1" applyAlignment="1">
      <alignment horizontal="left" vertical="center" wrapText="1"/>
    </xf>
    <xf numFmtId="165" fontId="1" fillId="0" borderId="0" xfId="1" applyNumberFormat="1" applyFont="1" applyFill="1" applyAlignment="1">
      <alignment horizontal="right" vertical="center" wrapText="1"/>
    </xf>
    <xf numFmtId="0" fontId="14" fillId="0" borderId="6" xfId="0" applyFont="1" applyBorder="1" applyAlignment="1">
      <alignment horizontal="left" vertical="center"/>
    </xf>
    <xf numFmtId="9" fontId="1" fillId="0" borderId="0" xfId="2" applyFont="1" applyFill="1" applyAlignment="1">
      <alignment horizontal="center" vertical="center" wrapText="1"/>
    </xf>
    <xf numFmtId="165" fontId="1" fillId="0" borderId="0" xfId="1" applyNumberFormat="1" applyFont="1" applyFill="1" applyAlignment="1">
      <alignment vertical="center" wrapText="1"/>
    </xf>
    <xf numFmtId="0" fontId="36" fillId="4" borderId="14" xfId="0" applyFont="1" applyFill="1" applyBorder="1" applyAlignment="1">
      <alignment horizontal="center" vertical="center" wrapText="1"/>
    </xf>
    <xf numFmtId="167" fontId="12" fillId="3" borderId="6" xfId="2" applyNumberFormat="1" applyFont="1" applyFill="1" applyBorder="1" applyAlignment="1">
      <alignment horizontal="center" vertical="center" wrapText="1"/>
    </xf>
    <xf numFmtId="167" fontId="15" fillId="3" borderId="6" xfId="2" applyNumberFormat="1" applyFont="1" applyFill="1" applyBorder="1" applyAlignment="1">
      <alignment horizontal="center" vertical="center" wrapText="1"/>
    </xf>
    <xf numFmtId="0" fontId="1" fillId="0" borderId="0" xfId="0" applyFont="1" applyAlignment="1">
      <alignment horizontal="left" vertical="center" wrapText="1"/>
    </xf>
    <xf numFmtId="0" fontId="14" fillId="18" borderId="6" xfId="0" applyFont="1" applyFill="1" applyBorder="1" applyAlignment="1">
      <alignment horizontal="center" vertical="center" wrapText="1"/>
    </xf>
    <xf numFmtId="0" fontId="14" fillId="0" borderId="6" xfId="0" applyFont="1" applyBorder="1" applyAlignment="1">
      <alignment horizontal="justify" vertical="center" wrapText="1"/>
    </xf>
    <xf numFmtId="0" fontId="37" fillId="6" borderId="13" xfId="0" applyFont="1" applyFill="1" applyBorder="1" applyAlignment="1">
      <alignment horizontal="center" vertical="center" wrapText="1"/>
    </xf>
    <xf numFmtId="0" fontId="37" fillId="6" borderId="14"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8" fillId="0" borderId="6" xfId="0" applyFont="1" applyBorder="1" applyAlignment="1">
      <alignment horizontal="center" vertical="center" wrapText="1"/>
    </xf>
    <xf numFmtId="0" fontId="4"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0" xfId="0" applyFont="1" applyAlignment="1">
      <alignment horizontal="center" vertical="center" wrapText="1"/>
    </xf>
    <xf numFmtId="0" fontId="39" fillId="0" borderId="1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5" xfId="0" applyFont="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0" fillId="4" borderId="6" xfId="0" applyFont="1" applyFill="1" applyBorder="1" applyAlignment="1">
      <alignment horizontal="center" vertical="center"/>
    </xf>
    <xf numFmtId="0" fontId="26" fillId="0" borderId="16" xfId="0" applyFont="1" applyBorder="1"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wrapText="1"/>
    </xf>
    <xf numFmtId="0" fontId="30" fillId="12" borderId="6" xfId="0" applyFont="1" applyFill="1" applyBorder="1" applyAlignment="1">
      <alignment horizontal="left" vertical="center"/>
    </xf>
  </cellXfs>
  <cellStyles count="3">
    <cellStyle name="Moneda" xfId="1" builtinId="4"/>
    <cellStyle name="Normal" xfId="0" builtinId="0"/>
    <cellStyle name="Porcentaje" xfId="2" builtinId="5"/>
  </cellStyles>
  <dxfs count="3">
    <dxf>
      <fill>
        <patternFill patternType="none">
          <bgColor auto="1"/>
        </patternFill>
      </fill>
    </dxf>
    <dxf>
      <fill>
        <patternFill>
          <bgColor theme="0" tint="-0.14996795556505021"/>
        </patternFill>
      </fill>
    </dxf>
    <dxf>
      <font>
        <color rgb="FFC00000"/>
      </font>
    </dxf>
  </dxfs>
  <tableStyles count="0" defaultTableStyle="TableStyleMedium2" defaultPivotStyle="PivotStyleLight16"/>
  <colors>
    <mruColors>
      <color rgb="FFFF5050"/>
      <color rgb="FFFF99FF"/>
      <color rgb="FF33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chemeClr val="accent1"/>
            </a:solidFill>
            <a:ln>
              <a:solidFill>
                <a:sysClr val="windowText" lastClr="000000"/>
              </a:solidFill>
            </a:ln>
            <a:effectLst/>
          </c:spPr>
          <c:invertIfNegative val="0"/>
          <c:dPt>
            <c:idx val="0"/>
            <c:invertIfNegative val="0"/>
            <c:bubble3D val="0"/>
            <c:spPr>
              <a:solidFill>
                <a:schemeClr val="accent2"/>
              </a:solidFill>
              <a:ln>
                <a:solidFill>
                  <a:sysClr val="windowText" lastClr="000000"/>
                </a:solidFill>
              </a:ln>
              <a:effectLst/>
            </c:spPr>
            <c:extLst>
              <c:ext xmlns:c16="http://schemas.microsoft.com/office/drawing/2014/chart" uri="{C3380CC4-5D6E-409C-BE32-E72D297353CC}">
                <c16:uniqueId val="{0000000A-BB6D-4037-A32B-7278545EAD4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Estadisticas!$D$47</c:f>
              <c:numCache>
                <c:formatCode>0%</c:formatCode>
                <c:ptCount val="1"/>
                <c:pt idx="0">
                  <c:v>0</c:v>
                </c:pt>
              </c:numCache>
            </c:numRef>
          </c:val>
          <c:extLst>
            <c:ext xmlns:c16="http://schemas.microsoft.com/office/drawing/2014/chart" uri="{C3380CC4-5D6E-409C-BE32-E72D297353CC}">
              <c16:uniqueId val="{00000000-BB6D-4037-A32B-7278545EAD4C}"/>
            </c:ext>
          </c:extLst>
        </c:ser>
        <c:ser>
          <c:idx val="1"/>
          <c:order val="1"/>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Estadisticas!$D$49</c:f>
              <c:numCache>
                <c:formatCode>0%</c:formatCode>
                <c:ptCount val="1"/>
                <c:pt idx="0">
                  <c:v>0</c:v>
                </c:pt>
              </c:numCache>
            </c:numRef>
          </c:val>
          <c:extLst>
            <c:ext xmlns:c16="http://schemas.microsoft.com/office/drawing/2014/chart" uri="{C3380CC4-5D6E-409C-BE32-E72D297353CC}">
              <c16:uniqueId val="{00000001-BB6D-4037-A32B-7278545EAD4C}"/>
            </c:ext>
          </c:extLst>
        </c:ser>
        <c:dLbls>
          <c:showLegendKey val="0"/>
          <c:showVal val="0"/>
          <c:showCatName val="0"/>
          <c:showSerName val="0"/>
          <c:showPercent val="0"/>
          <c:showBubbleSize val="0"/>
        </c:dLbls>
        <c:gapWidth val="30"/>
        <c:overlap val="100"/>
        <c:axId val="443905208"/>
        <c:axId val="443900944"/>
      </c:barChart>
      <c:catAx>
        <c:axId val="443905208"/>
        <c:scaling>
          <c:orientation val="minMax"/>
        </c:scaling>
        <c:delete val="1"/>
        <c:axPos val="l"/>
        <c:majorTickMark val="none"/>
        <c:minorTickMark val="none"/>
        <c:tickLblPos val="nextTo"/>
        <c:crossAx val="443900944"/>
        <c:crosses val="autoZero"/>
        <c:auto val="1"/>
        <c:lblAlgn val="ctr"/>
        <c:lblOffset val="100"/>
        <c:noMultiLvlLbl val="0"/>
      </c:catAx>
      <c:valAx>
        <c:axId val="44390094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905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70C0"/>
                </a:solidFill>
                <a:latin typeface="+mn-lt"/>
                <a:ea typeface="+mn-ea"/>
                <a:cs typeface="+mn-cs"/>
              </a:defRPr>
            </a:pPr>
            <a:r>
              <a:rPr lang="es-ES" b="1">
                <a:solidFill>
                  <a:srgbClr val="0070C0"/>
                </a:solidFill>
              </a:rPr>
              <a:t>Según Informe de Origen</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70C0"/>
              </a:solidFill>
              <a:latin typeface="+mn-lt"/>
              <a:ea typeface="+mn-ea"/>
              <a:cs typeface="+mn-cs"/>
            </a:defRPr>
          </a:pPr>
          <a:endParaRPr lang="en-US"/>
        </a:p>
      </c:txPr>
    </c:title>
    <c:autoTitleDeleted val="0"/>
    <c:plotArea>
      <c:layout>
        <c:manualLayout>
          <c:layoutTarget val="inner"/>
          <c:xMode val="edge"/>
          <c:yMode val="edge"/>
          <c:x val="3.589501312335959E-2"/>
          <c:y val="0.15522965879265091"/>
          <c:w val="0.5087657480314961"/>
          <c:h val="0.84477034120734906"/>
        </c:manualLayout>
      </c:layout>
      <c:doughnutChart>
        <c:varyColors val="1"/>
        <c:ser>
          <c:idx val="0"/>
          <c:order val="0"/>
          <c:spPr>
            <a:scene3d>
              <a:camera prst="orthographicFront"/>
              <a:lightRig rig="threePt" dir="t"/>
            </a:scene3d>
          </c:spPr>
          <c:dPt>
            <c:idx val="0"/>
            <c:bubble3D val="0"/>
            <c:spPr>
              <a:solidFill>
                <a:schemeClr val="accent1"/>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0-088C-408A-9ECA-7B66D01E5454}"/>
              </c:ext>
            </c:extLst>
          </c:dPt>
          <c:dPt>
            <c:idx val="1"/>
            <c:bubble3D val="0"/>
            <c:spPr>
              <a:solidFill>
                <a:schemeClr val="accent6"/>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D-088C-408A-9ECA-7B66D01E5454}"/>
              </c:ext>
            </c:extLst>
          </c:dPt>
          <c:dPt>
            <c:idx val="2"/>
            <c:bubble3D val="0"/>
            <c:spPr>
              <a:solidFill>
                <a:schemeClr val="accent5"/>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23-088C-408A-9ECA-7B66D01E5454}"/>
              </c:ext>
            </c:extLst>
          </c:dPt>
          <c:dPt>
            <c:idx val="3"/>
            <c:bubble3D val="0"/>
            <c:spPr>
              <a:solidFill>
                <a:schemeClr val="accent4"/>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7-3BA4-4453-A32E-34B2BD313347}"/>
              </c:ext>
            </c:extLst>
          </c:dPt>
          <c:dPt>
            <c:idx val="4"/>
            <c:bubble3D val="0"/>
            <c:spPr>
              <a:solidFill>
                <a:srgbClr val="FF5050"/>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9-F5AA-4061-90BC-415720CB4F97}"/>
              </c:ext>
            </c:extLst>
          </c:dPt>
          <c:dPt>
            <c:idx val="5"/>
            <c:bubble3D val="0"/>
            <c:spPr>
              <a:solidFill>
                <a:schemeClr val="accent2"/>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B-975B-4C4A-8273-AF1E0129EAAE}"/>
              </c:ext>
            </c:extLst>
          </c:dPt>
          <c:dPt>
            <c:idx val="6"/>
            <c:bubble3D val="0"/>
            <c:spPr>
              <a:solidFill>
                <a:srgbClr val="00B0F0"/>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F-254F-4E70-BB39-5C620DBD9805}"/>
              </c:ext>
            </c:extLst>
          </c:dPt>
          <c:dPt>
            <c:idx val="7"/>
            <c:bubble3D val="0"/>
            <c:spPr>
              <a:solidFill>
                <a:schemeClr val="accent6">
                  <a:lumMod val="60000"/>
                  <a:lumOff val="40000"/>
                </a:schemeClr>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0F-43B4-4DB2-BAEC-9E58BA368B1C}"/>
              </c:ext>
            </c:extLst>
          </c:dPt>
          <c:dPt>
            <c:idx val="8"/>
            <c:bubble3D val="0"/>
            <c:spPr>
              <a:solidFill>
                <a:schemeClr val="accent5">
                  <a:lumMod val="60000"/>
                  <a:lumOff val="40000"/>
                </a:schemeClr>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1-444D-45EE-8ABB-5BBBE9FF712E}"/>
              </c:ext>
            </c:extLst>
          </c:dPt>
          <c:dPt>
            <c:idx val="9"/>
            <c:bubble3D val="0"/>
            <c:spPr>
              <a:solidFill>
                <a:schemeClr val="accent4">
                  <a:lumMod val="60000"/>
                  <a:lumOff val="40000"/>
                </a:schemeClr>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3-444D-45EE-8ABB-5BBBE9FF712E}"/>
              </c:ext>
            </c:extLst>
          </c:dPt>
          <c:dPt>
            <c:idx val="10"/>
            <c:bubble3D val="0"/>
            <c:spPr>
              <a:solidFill>
                <a:srgbClr val="FFCCCC"/>
              </a:solidFill>
              <a:ln w="19050">
                <a:solidFill>
                  <a:schemeClr val="lt1"/>
                </a:solidFill>
              </a:ln>
              <a:effectLst/>
              <a:scene3d>
                <a:camera prst="orthographicFront"/>
                <a:lightRig rig="threePt" dir="t"/>
              </a:scene3d>
            </c:spPr>
            <c:extLst>
              <c:ext xmlns:c16="http://schemas.microsoft.com/office/drawing/2014/chart" uri="{C3380CC4-5D6E-409C-BE32-E72D297353CC}">
                <c16:uniqueId val="{00000015-7BCE-42C0-B154-46DBA93AF66B}"/>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Estadisticas!$A$4:$A$14</c:f>
              <c:strCache>
                <c:ptCount val="11"/>
                <c:pt idx="0">
                  <c:v>Auditoría SGC</c:v>
                </c:pt>
                <c:pt idx="1">
                  <c:v>Implementación del MECI</c:v>
                </c:pt>
                <c:pt idx="2">
                  <c:v>Ley de Transparencia</c:v>
                </c:pt>
                <c:pt idx="3">
                  <c:v>Matriz de Riesgos de Corrupción</c:v>
                </c:pt>
                <c:pt idx="4">
                  <c:v>Información Talento Humano</c:v>
                </c:pt>
                <c:pt idx="5">
                  <c:v>Comité Conciliación</c:v>
                </c:pt>
                <c:pt idx="6">
                  <c:v>Austeridad del Gasto</c:v>
                </c:pt>
                <c:pt idx="7">
                  <c:v>Información Contractual SECOP</c:v>
                </c:pt>
                <c:pt idx="8">
                  <c:v>Plan Anticorrupción</c:v>
                </c:pt>
                <c:pt idx="9">
                  <c:v>Atención de PQRS</c:v>
                </c:pt>
                <c:pt idx="10">
                  <c:v>Información CHIP</c:v>
                </c:pt>
              </c:strCache>
            </c:strRef>
          </c:cat>
          <c:val>
            <c:numRef>
              <c:f>Estadisticas!$B$4:$B$14</c:f>
              <c:numCache>
                <c:formatCode>General</c:formatCode>
                <c:ptCount val="11"/>
                <c:pt idx="0">
                  <c:v>0</c:v>
                </c:pt>
                <c:pt idx="1">
                  <c:v>4</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88C-408A-9ECA-7B66D01E5454}"/>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b"/>
      <c:layout>
        <c:manualLayout>
          <c:xMode val="edge"/>
          <c:yMode val="edge"/>
          <c:x val="0.56500771373044023"/>
          <c:y val="0.19502260134149893"/>
          <c:w val="0.42049307767826732"/>
          <c:h val="0.7447922134733158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rgbClr val="FF99FF"/>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Estadisticas!$D$66</c:f>
              <c:numCache>
                <c:formatCode>0%</c:formatCode>
                <c:ptCount val="1"/>
                <c:pt idx="0">
                  <c:v>1.25</c:v>
                </c:pt>
              </c:numCache>
            </c:numRef>
          </c:val>
          <c:extLst>
            <c:ext xmlns:c16="http://schemas.microsoft.com/office/drawing/2014/chart" uri="{C3380CC4-5D6E-409C-BE32-E72D297353CC}">
              <c16:uniqueId val="{00000002-5D35-49D5-8104-456058100143}"/>
            </c:ext>
          </c:extLst>
        </c:ser>
        <c:ser>
          <c:idx val="1"/>
          <c:order val="1"/>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Estadisticas!$D$67</c:f>
              <c:numCache>
                <c:formatCode>0%</c:formatCode>
                <c:ptCount val="1"/>
                <c:pt idx="0">
                  <c:v>0</c:v>
                </c:pt>
              </c:numCache>
            </c:numRef>
          </c:val>
          <c:extLst>
            <c:ext xmlns:c16="http://schemas.microsoft.com/office/drawing/2014/chart" uri="{C3380CC4-5D6E-409C-BE32-E72D297353CC}">
              <c16:uniqueId val="{00000003-5D35-49D5-8104-456058100143}"/>
            </c:ext>
          </c:extLst>
        </c:ser>
        <c:ser>
          <c:idx val="2"/>
          <c:order val="2"/>
          <c:spPr>
            <a:solidFill>
              <a:srgbClr val="00B0F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Estadisticas!$D$68</c:f>
              <c:numCache>
                <c:formatCode>0%</c:formatCode>
                <c:ptCount val="1"/>
                <c:pt idx="0">
                  <c:v>0</c:v>
                </c:pt>
              </c:numCache>
            </c:numRef>
          </c:val>
          <c:extLst>
            <c:ext xmlns:c16="http://schemas.microsoft.com/office/drawing/2014/chart" uri="{C3380CC4-5D6E-409C-BE32-E72D297353CC}">
              <c16:uniqueId val="{00000004-5D35-49D5-8104-456058100143}"/>
            </c:ext>
          </c:extLst>
        </c:ser>
        <c:dLbls>
          <c:showLegendKey val="0"/>
          <c:showVal val="0"/>
          <c:showCatName val="0"/>
          <c:showSerName val="0"/>
          <c:showPercent val="0"/>
          <c:showBubbleSize val="0"/>
        </c:dLbls>
        <c:gapWidth val="75"/>
        <c:overlap val="100"/>
        <c:axId val="443905208"/>
        <c:axId val="443900944"/>
      </c:barChart>
      <c:catAx>
        <c:axId val="443905208"/>
        <c:scaling>
          <c:orientation val="minMax"/>
        </c:scaling>
        <c:delete val="1"/>
        <c:axPos val="l"/>
        <c:majorTickMark val="none"/>
        <c:minorTickMark val="none"/>
        <c:tickLblPos val="nextTo"/>
        <c:crossAx val="443900944"/>
        <c:crosses val="autoZero"/>
        <c:auto val="1"/>
        <c:lblAlgn val="ctr"/>
        <c:lblOffset val="100"/>
        <c:noMultiLvlLbl val="0"/>
      </c:catAx>
      <c:valAx>
        <c:axId val="44390094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905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solidFill>
                  <a:schemeClr val="accent5"/>
                </a:solidFill>
              </a:rPr>
              <a:t>Procesos RAPE</a:t>
            </a:r>
          </a:p>
        </c:rich>
      </c:tx>
      <c:layout>
        <c:manualLayout>
          <c:xMode val="edge"/>
          <c:yMode val="edge"/>
          <c:x val="0.3998407036023297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6883550182256875"/>
          <c:y val="0.10294875259060254"/>
          <c:w val="0.59698547566232973"/>
          <c:h val="0.81073383495990137"/>
        </c:manualLayout>
      </c:layout>
      <c:barChart>
        <c:barDir val="bar"/>
        <c:grouping val="clustered"/>
        <c:varyColors val="0"/>
        <c:ser>
          <c:idx val="0"/>
          <c:order val="0"/>
          <c:spPr>
            <a:solidFill>
              <a:schemeClr val="accent1">
                <a:lumMod val="75000"/>
              </a:schemeClr>
            </a:solidFill>
            <a:ln>
              <a:noFill/>
            </a:ln>
            <a:effectLst/>
            <a:scene3d>
              <a:camera prst="orthographicFront"/>
              <a:lightRig rig="threePt" dir="t"/>
            </a:scene3d>
            <a:sp3d>
              <a:bevelT w="139700" h="139700"/>
            </a:sp3d>
          </c:spPr>
          <c:invertIfNegative val="0"/>
          <c:dLbls>
            <c:dLbl>
              <c:idx val="0"/>
              <c:tx>
                <c:rich>
                  <a:bodyPr/>
                  <a:lstStyle/>
                  <a:p>
                    <a:fld id="{D1334FBB-FEEB-45AA-B9A1-CE205F47F4F6}" type="CELLRANGE">
                      <a:rPr lang="es-CO"/>
                      <a:pPr/>
                      <a:t>[CELLRANGE]</a:t>
                    </a:fld>
                    <a:r>
                      <a:rPr lang="es-CO" baseline="0"/>
                      <a:t>; </a:t>
                    </a:r>
                    <a:fld id="{10DFAFEA-BE19-4F45-85EE-6994BC4B3BAB}"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0CB-450D-825F-293479D1670B}"/>
                </c:ext>
              </c:extLst>
            </c:dLbl>
            <c:dLbl>
              <c:idx val="1"/>
              <c:tx>
                <c:rich>
                  <a:bodyPr/>
                  <a:lstStyle/>
                  <a:p>
                    <a:fld id="{A74D904D-011B-406F-BE7B-C38AC71B9679}" type="CELLRANGE">
                      <a:rPr lang="es-CO"/>
                      <a:pPr/>
                      <a:t>[CELLRANGE]</a:t>
                    </a:fld>
                    <a:r>
                      <a:rPr lang="es-CO" baseline="0"/>
                      <a:t>; </a:t>
                    </a:r>
                    <a:fld id="{F450161E-B9B1-4825-95EB-25237E7AFEF2}"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0CB-450D-825F-293479D1670B}"/>
                </c:ext>
              </c:extLst>
            </c:dLbl>
            <c:dLbl>
              <c:idx val="2"/>
              <c:tx>
                <c:rich>
                  <a:bodyPr/>
                  <a:lstStyle/>
                  <a:p>
                    <a:fld id="{550FBEFC-384A-4C32-BC45-65C0A20F7929}" type="CELLRANGE">
                      <a:rPr lang="es-CO"/>
                      <a:pPr/>
                      <a:t>[CELLRANGE]</a:t>
                    </a:fld>
                    <a:r>
                      <a:rPr lang="es-CO" baseline="0"/>
                      <a:t>; </a:t>
                    </a:r>
                    <a:fld id="{6BC5A2C3-F3D7-48A2-B707-E16F5B16808D}"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0CB-450D-825F-293479D1670B}"/>
                </c:ext>
              </c:extLst>
            </c:dLbl>
            <c:dLbl>
              <c:idx val="3"/>
              <c:tx>
                <c:rich>
                  <a:bodyPr/>
                  <a:lstStyle/>
                  <a:p>
                    <a:fld id="{0CE43F13-5BA9-449C-AC5E-AA35BB2A41AE}" type="CELLRANGE">
                      <a:rPr lang="es-CO"/>
                      <a:pPr/>
                      <a:t>[CELLRANGE]</a:t>
                    </a:fld>
                    <a:r>
                      <a:rPr lang="es-CO" baseline="0"/>
                      <a:t>; </a:t>
                    </a:r>
                    <a:fld id="{797115D2-2DD0-4678-A646-DB3F689C9155}"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0CB-450D-825F-293479D1670B}"/>
                </c:ext>
              </c:extLst>
            </c:dLbl>
            <c:dLbl>
              <c:idx val="4"/>
              <c:tx>
                <c:rich>
                  <a:bodyPr/>
                  <a:lstStyle/>
                  <a:p>
                    <a:fld id="{CA8B460B-59BD-47B1-B636-C588033C0E91}" type="CELLRANGE">
                      <a:rPr lang="es-CO"/>
                      <a:pPr/>
                      <a:t>[CELLRANGE]</a:t>
                    </a:fld>
                    <a:r>
                      <a:rPr lang="es-CO" baseline="0"/>
                      <a:t>; </a:t>
                    </a:r>
                    <a:fld id="{A3BCA049-B8BC-4DA7-AFBF-AEFE514445DC}"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0CB-450D-825F-293479D1670B}"/>
                </c:ext>
              </c:extLst>
            </c:dLbl>
            <c:dLbl>
              <c:idx val="5"/>
              <c:tx>
                <c:rich>
                  <a:bodyPr/>
                  <a:lstStyle/>
                  <a:p>
                    <a:fld id="{B753DC32-7C9B-4CAF-9E3A-58C940CB56B2}" type="CELLRANGE">
                      <a:rPr lang="es-CO"/>
                      <a:pPr/>
                      <a:t>[CELLRANGE]</a:t>
                    </a:fld>
                    <a:r>
                      <a:rPr lang="es-CO" baseline="0"/>
                      <a:t>; </a:t>
                    </a:r>
                    <a:fld id="{9BC85870-C61F-4737-827D-28B8100663B7}"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0CB-450D-825F-293479D1670B}"/>
                </c:ext>
              </c:extLst>
            </c:dLbl>
            <c:dLbl>
              <c:idx val="6"/>
              <c:tx>
                <c:rich>
                  <a:bodyPr/>
                  <a:lstStyle/>
                  <a:p>
                    <a:fld id="{7048C25B-F79A-4E03-AEE6-90F72DF3E1F6}" type="CELLRANGE">
                      <a:rPr lang="es-CO"/>
                      <a:pPr/>
                      <a:t>[CELLRANGE]</a:t>
                    </a:fld>
                    <a:r>
                      <a:rPr lang="es-CO" baseline="0"/>
                      <a:t>; </a:t>
                    </a:r>
                    <a:fld id="{D6322092-95A4-4956-B83C-DCEF72552CA6}"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0CB-450D-825F-293479D1670B}"/>
                </c:ext>
              </c:extLst>
            </c:dLbl>
            <c:dLbl>
              <c:idx val="7"/>
              <c:tx>
                <c:rich>
                  <a:bodyPr/>
                  <a:lstStyle/>
                  <a:p>
                    <a:fld id="{A73773EE-185A-4463-B1E9-B947E1CC8A8F}" type="CELLRANGE">
                      <a:rPr lang="es-CO"/>
                      <a:pPr/>
                      <a:t>[CELLRANGE]</a:t>
                    </a:fld>
                    <a:r>
                      <a:rPr lang="es-CO" baseline="0"/>
                      <a:t>; </a:t>
                    </a:r>
                    <a:fld id="{40B9F180-C810-4C6D-8059-E965F862BAD0}"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0CB-450D-825F-293479D1670B}"/>
                </c:ext>
              </c:extLst>
            </c:dLbl>
            <c:dLbl>
              <c:idx val="8"/>
              <c:tx>
                <c:rich>
                  <a:bodyPr/>
                  <a:lstStyle/>
                  <a:p>
                    <a:fld id="{72635B37-480D-4245-B180-7275ACED3EA6}" type="CELLRANGE">
                      <a:rPr lang="es-CO"/>
                      <a:pPr/>
                      <a:t>[CELLRANGE]</a:t>
                    </a:fld>
                    <a:r>
                      <a:rPr lang="es-CO" baseline="0"/>
                      <a:t>; </a:t>
                    </a:r>
                    <a:fld id="{6F08400D-1A7E-4577-92E0-0B64C4A99C21}"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0CB-450D-825F-293479D1670B}"/>
                </c:ext>
              </c:extLst>
            </c:dLbl>
            <c:dLbl>
              <c:idx val="9"/>
              <c:tx>
                <c:rich>
                  <a:bodyPr/>
                  <a:lstStyle/>
                  <a:p>
                    <a:fld id="{6CC019FB-89A0-4C7C-81C3-C47254FEA95B}" type="CELLRANGE">
                      <a:rPr lang="es-CO"/>
                      <a:pPr/>
                      <a:t>[CELLRANGE]</a:t>
                    </a:fld>
                    <a:r>
                      <a:rPr lang="es-CO" baseline="0"/>
                      <a:t>; </a:t>
                    </a:r>
                    <a:fld id="{7380B784-2D14-4D64-B2E1-A7638026C39B}"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0CB-450D-825F-293479D1670B}"/>
                </c:ext>
              </c:extLst>
            </c:dLbl>
            <c:dLbl>
              <c:idx val="10"/>
              <c:tx>
                <c:rich>
                  <a:bodyPr/>
                  <a:lstStyle/>
                  <a:p>
                    <a:fld id="{211C0500-7F89-4616-9E76-7046F8D22ECE}" type="CELLRANGE">
                      <a:rPr lang="es-CO"/>
                      <a:pPr/>
                      <a:t>[CELLRANGE]</a:t>
                    </a:fld>
                    <a:r>
                      <a:rPr lang="es-CO" baseline="0"/>
                      <a:t>; </a:t>
                    </a:r>
                    <a:fld id="{FA5E77FC-F2DC-415E-8C29-B28BCD6B2777}"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0CB-450D-825F-293479D1670B}"/>
                </c:ext>
              </c:extLst>
            </c:dLbl>
            <c:dLbl>
              <c:idx val="11"/>
              <c:tx>
                <c:rich>
                  <a:bodyPr/>
                  <a:lstStyle/>
                  <a:p>
                    <a:fld id="{C523F1DF-955B-4160-B56E-72BD0B826C73}" type="CELLRANGE">
                      <a:rPr lang="es-CO"/>
                      <a:pPr/>
                      <a:t>[CELLRANGE]</a:t>
                    </a:fld>
                    <a:r>
                      <a:rPr lang="es-CO" baseline="0"/>
                      <a:t>; </a:t>
                    </a:r>
                    <a:fld id="{EAF2407C-3D29-4ECF-BB59-0463C50B03AB}"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0CB-450D-825F-293479D1670B}"/>
                </c:ext>
              </c:extLst>
            </c:dLbl>
            <c:dLbl>
              <c:idx val="12"/>
              <c:tx>
                <c:rich>
                  <a:bodyPr/>
                  <a:lstStyle/>
                  <a:p>
                    <a:fld id="{C24EBBB4-4504-41F2-B7BC-C9CC27E794D6}" type="CELLRANGE">
                      <a:rPr lang="es-CO"/>
                      <a:pPr/>
                      <a:t>[CELLRANGE]</a:t>
                    </a:fld>
                    <a:r>
                      <a:rPr lang="es-CO" baseline="0"/>
                      <a:t>; </a:t>
                    </a:r>
                    <a:fld id="{BD6322E2-79EC-4662-99BF-CE5D6043988B}"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0CB-450D-825F-293479D1670B}"/>
                </c:ext>
              </c:extLst>
            </c:dLbl>
            <c:dLbl>
              <c:idx val="13"/>
              <c:tx>
                <c:rich>
                  <a:bodyPr/>
                  <a:lstStyle/>
                  <a:p>
                    <a:fld id="{A7CB2943-6B63-449E-871A-850B218B4EDA}" type="CELLRANGE">
                      <a:rPr lang="es-CO"/>
                      <a:pPr/>
                      <a:t>[CELLRANGE]</a:t>
                    </a:fld>
                    <a:r>
                      <a:rPr lang="es-CO" baseline="0"/>
                      <a:t>; </a:t>
                    </a:r>
                    <a:fld id="{29B89366-A06B-48D6-91DA-4DD44913F447}"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C68-4F6A-A5C7-544AC6FBD4D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Estadisticas!$A$27:$A$40</c:f>
              <c:strCache>
                <c:ptCount val="14"/>
                <c:pt idx="0">
                  <c:v>Gestión Contractual</c:v>
                </c:pt>
                <c:pt idx="1">
                  <c:v>Servicio al Ciudadano</c:v>
                </c:pt>
                <c:pt idx="2">
                  <c:v>Gestión Documental</c:v>
                </c:pt>
                <c:pt idx="3">
                  <c:v>Gestión de Bienes y Servicios</c:v>
                </c:pt>
                <c:pt idx="4">
                  <c:v>Gestión Financiera</c:v>
                </c:pt>
                <c:pt idx="5">
                  <c:v>Gestión TICs</c:v>
                </c:pt>
                <c:pt idx="6">
                  <c:v>Control y Mejoramiento Continuo</c:v>
                </c:pt>
                <c:pt idx="7">
                  <c:v>Varios Procesos</c:v>
                </c:pt>
                <c:pt idx="8">
                  <c:v>Gestión del Talento Humano</c:v>
                </c:pt>
                <c:pt idx="9">
                  <c:v>Comunicación Institucional</c:v>
                </c:pt>
                <c:pt idx="10">
                  <c:v>Gestión Jurídica</c:v>
                </c:pt>
                <c:pt idx="11">
                  <c:v>Direccionamiento Estratégico</c:v>
                </c:pt>
                <c:pt idx="12">
                  <c:v>Procesos Misionales</c:v>
                </c:pt>
                <c:pt idx="13">
                  <c:v>Administración del SIG</c:v>
                </c:pt>
              </c:strCache>
            </c:strRef>
          </c:cat>
          <c:val>
            <c:numRef>
              <c:f>Estadisticas!$B$27:$B$40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1</c:v>
                </c:pt>
                <c:pt idx="12">
                  <c:v>0</c:v>
                </c:pt>
                <c:pt idx="13">
                  <c:v>1</c:v>
                </c:pt>
              </c:numCache>
            </c:numRef>
          </c:val>
          <c:extLst>
            <c:ext xmlns:c15="http://schemas.microsoft.com/office/drawing/2012/chart" uri="{02D57815-91ED-43cb-92C2-25804820EDAC}">
              <c15:datalabelsRange>
                <c15:f>Estadisticas!$D$27:$D$40</c15:f>
                <c15:dlblRangeCache>
                  <c:ptCount val="14"/>
                  <c:pt idx="0">
                    <c:v>0%</c:v>
                  </c:pt>
                  <c:pt idx="1">
                    <c:v>0%</c:v>
                  </c:pt>
                  <c:pt idx="2">
                    <c:v>0%</c:v>
                  </c:pt>
                  <c:pt idx="3">
                    <c:v>0%</c:v>
                  </c:pt>
                  <c:pt idx="4">
                    <c:v>0%</c:v>
                  </c:pt>
                  <c:pt idx="5">
                    <c:v>0%</c:v>
                  </c:pt>
                  <c:pt idx="6">
                    <c:v>0%</c:v>
                  </c:pt>
                  <c:pt idx="7">
                    <c:v>0%</c:v>
                  </c:pt>
                  <c:pt idx="8">
                    <c:v>0%</c:v>
                  </c:pt>
                  <c:pt idx="9">
                    <c:v>0%</c:v>
                  </c:pt>
                  <c:pt idx="10">
                    <c:v>0%</c:v>
                  </c:pt>
                  <c:pt idx="11">
                    <c:v>25%</c:v>
                  </c:pt>
                  <c:pt idx="12">
                    <c:v>0%</c:v>
                  </c:pt>
                  <c:pt idx="13">
                    <c:v>25%</c:v>
                  </c:pt>
                </c15:dlblRangeCache>
              </c15:datalabelsRange>
            </c:ext>
            <c:ext xmlns:c16="http://schemas.microsoft.com/office/drawing/2014/chart" uri="{C3380CC4-5D6E-409C-BE32-E72D297353CC}">
              <c16:uniqueId val="{0000000D-00CB-450D-825F-293479D1670B}"/>
            </c:ext>
          </c:extLst>
        </c:ser>
        <c:dLbls>
          <c:showLegendKey val="0"/>
          <c:showVal val="0"/>
          <c:showCatName val="0"/>
          <c:showSerName val="0"/>
          <c:showPercent val="0"/>
          <c:showBubbleSize val="0"/>
        </c:dLbls>
        <c:gapWidth val="45"/>
        <c:axId val="318156520"/>
        <c:axId val="442297536"/>
      </c:barChart>
      <c:catAx>
        <c:axId val="318156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42297536"/>
        <c:crosses val="autoZero"/>
        <c:auto val="1"/>
        <c:lblAlgn val="ctr"/>
        <c:lblOffset val="100"/>
        <c:noMultiLvlLbl val="0"/>
      </c:catAx>
      <c:valAx>
        <c:axId val="4422975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156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Dependencias RAPE</a:t>
            </a:r>
          </a:p>
        </c:rich>
      </c:tx>
      <c:layout>
        <c:manualLayout>
          <c:xMode val="edge"/>
          <c:yMode val="edge"/>
          <c:x val="0.28259145890945936"/>
          <c:y val="1.28205171345706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n-US"/>
        </a:p>
      </c:txPr>
    </c:title>
    <c:autoTitleDeleted val="0"/>
    <c:plotArea>
      <c:layout>
        <c:manualLayout>
          <c:layoutTarget val="inner"/>
          <c:xMode val="edge"/>
          <c:yMode val="edge"/>
          <c:x val="0.2196601296151654"/>
          <c:y val="9.4722758840688773E-2"/>
          <c:w val="0.61250469696649845"/>
          <c:h val="0.73225746424976923"/>
        </c:manualLayout>
      </c:layout>
      <c:pieChart>
        <c:varyColors val="1"/>
        <c:ser>
          <c:idx val="0"/>
          <c:order val="0"/>
          <c:spPr>
            <a:scene3d>
              <a:camera prst="orthographicFront"/>
              <a:lightRig rig="glow" dir="t">
                <a:rot lat="0" lon="0" rev="4800000"/>
              </a:lightRig>
            </a:scene3d>
            <a:sp3d prstMaterial="matte">
              <a:bevelT w="127000" h="63500"/>
            </a:sp3d>
          </c:spPr>
          <c:dPt>
            <c:idx val="0"/>
            <c:bubble3D val="0"/>
            <c:spPr>
              <a:solidFill>
                <a:schemeClr val="accent1">
                  <a:lumMod val="75000"/>
                </a:schemeClr>
              </a:solidFill>
              <a:ln w="19050">
                <a:solidFill>
                  <a:schemeClr val="lt1"/>
                </a:solidFill>
              </a:ln>
              <a:effectLst/>
              <a:scene3d>
                <a:camera prst="orthographicFront"/>
                <a:lightRig rig="glow" dir="t">
                  <a:rot lat="0" lon="0" rev="4800000"/>
                </a:lightRig>
              </a:scene3d>
              <a:sp3d prstMaterial="matte">
                <a:bevelT w="127000" h="63500"/>
              </a:sp3d>
            </c:spPr>
            <c:extLst>
              <c:ext xmlns:c16="http://schemas.microsoft.com/office/drawing/2014/chart" uri="{C3380CC4-5D6E-409C-BE32-E72D297353CC}">
                <c16:uniqueId val="{00000001-D1BE-4F74-A5D3-451F792950C0}"/>
              </c:ext>
            </c:extLst>
          </c:dPt>
          <c:dPt>
            <c:idx val="1"/>
            <c:bubble3D val="0"/>
            <c:spPr>
              <a:solidFill>
                <a:schemeClr val="accent6"/>
              </a:solidFill>
              <a:ln w="19050">
                <a:solidFill>
                  <a:schemeClr val="lt1"/>
                </a:solidFill>
              </a:ln>
              <a:effectLst/>
              <a:scene3d>
                <a:camera prst="orthographicFront"/>
                <a:lightRig rig="glow" dir="t">
                  <a:rot lat="0" lon="0" rev="4800000"/>
                </a:lightRig>
              </a:scene3d>
              <a:sp3d prstMaterial="matte">
                <a:bevelT w="127000" h="63500"/>
              </a:sp3d>
            </c:spPr>
            <c:extLst>
              <c:ext xmlns:c16="http://schemas.microsoft.com/office/drawing/2014/chart" uri="{C3380CC4-5D6E-409C-BE32-E72D297353CC}">
                <c16:uniqueId val="{00000003-D1BE-4F74-A5D3-451F792950C0}"/>
              </c:ext>
            </c:extLst>
          </c:dPt>
          <c:dPt>
            <c:idx val="2"/>
            <c:bubble3D val="0"/>
            <c:spPr>
              <a:solidFill>
                <a:schemeClr val="accent2"/>
              </a:solidFill>
              <a:ln w="19050">
                <a:solidFill>
                  <a:schemeClr val="lt1"/>
                </a:solidFill>
              </a:ln>
              <a:effectLst/>
              <a:scene3d>
                <a:camera prst="orthographicFront"/>
                <a:lightRig rig="glow" dir="t">
                  <a:rot lat="0" lon="0" rev="4800000"/>
                </a:lightRig>
              </a:scene3d>
              <a:sp3d prstMaterial="matte">
                <a:bevelT w="127000" h="63500"/>
              </a:sp3d>
            </c:spPr>
            <c:extLst>
              <c:ext xmlns:c16="http://schemas.microsoft.com/office/drawing/2014/chart" uri="{C3380CC4-5D6E-409C-BE32-E72D297353CC}">
                <c16:uniqueId val="{00000005-D1BE-4F74-A5D3-451F792950C0}"/>
              </c:ext>
            </c:extLst>
          </c:dPt>
          <c:dPt>
            <c:idx val="3"/>
            <c:bubble3D val="0"/>
            <c:spPr>
              <a:solidFill>
                <a:srgbClr val="FF5050"/>
              </a:solidFill>
              <a:ln w="19050">
                <a:solidFill>
                  <a:schemeClr val="lt1"/>
                </a:solidFill>
              </a:ln>
              <a:effectLst/>
              <a:scene3d>
                <a:camera prst="orthographicFront"/>
                <a:lightRig rig="glow" dir="t">
                  <a:rot lat="0" lon="0" rev="4800000"/>
                </a:lightRig>
              </a:scene3d>
              <a:sp3d prstMaterial="matte">
                <a:bevelT w="127000" h="63500"/>
              </a:sp3d>
            </c:spPr>
            <c:extLst>
              <c:ext xmlns:c16="http://schemas.microsoft.com/office/drawing/2014/chart" uri="{C3380CC4-5D6E-409C-BE32-E72D297353CC}">
                <c16:uniqueId val="{00000007-D1BE-4F74-A5D3-451F792950C0}"/>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Estadisticas!$A$19:$A$22</c:f>
              <c:strCache>
                <c:ptCount val="4"/>
                <c:pt idx="0">
                  <c:v>Dirección Corporativa</c:v>
                </c:pt>
                <c:pt idx="1">
                  <c:v>Oficina Asesora de Planeación Institucional</c:v>
                </c:pt>
                <c:pt idx="2">
                  <c:v>Dirección Ejecutiva</c:v>
                </c:pt>
                <c:pt idx="3">
                  <c:v>Dirección de Planificación, Gestión y Ejecución de Proyectos</c:v>
                </c:pt>
              </c:strCache>
            </c:strRef>
          </c:cat>
          <c:val>
            <c:numRef>
              <c:f>Estadisticas!$B$19:$B$22</c:f>
              <c:numCache>
                <c:formatCode>General</c:formatCode>
                <c:ptCount val="4"/>
                <c:pt idx="0">
                  <c:v>0</c:v>
                </c:pt>
                <c:pt idx="1">
                  <c:v>1</c:v>
                </c:pt>
                <c:pt idx="2">
                  <c:v>0</c:v>
                </c:pt>
                <c:pt idx="3">
                  <c:v>1</c:v>
                </c:pt>
              </c:numCache>
            </c:numRef>
          </c:val>
          <c:extLst>
            <c:ext xmlns:c16="http://schemas.microsoft.com/office/drawing/2014/chart" uri="{C3380CC4-5D6E-409C-BE32-E72D297353CC}">
              <c16:uniqueId val="{00000008-D1BE-4F74-A5D3-451F792950C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81312329669671468"/>
          <c:w val="0.99348053368328959"/>
          <c:h val="0.184083445751209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Ejecución por Dependencia</a:t>
            </a:r>
          </a:p>
        </c:rich>
      </c:tx>
      <c:layout>
        <c:manualLayout>
          <c:xMode val="edge"/>
          <c:yMode val="edge"/>
          <c:x val="0.25846607669616523"/>
          <c:y val="9.259259259259258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n-US"/>
        </a:p>
      </c:txPr>
    </c:title>
    <c:autoTitleDeleted val="0"/>
    <c:plotArea>
      <c:layout>
        <c:manualLayout>
          <c:layoutTarget val="inner"/>
          <c:xMode val="edge"/>
          <c:yMode val="edge"/>
          <c:x val="0.44610619469026541"/>
          <c:y val="0.11615740740740743"/>
          <c:w val="0.50523478883321404"/>
          <c:h val="0.77181357538640982"/>
        </c:manualLayout>
      </c:layout>
      <c:barChart>
        <c:barDir val="bar"/>
        <c:grouping val="percentStacked"/>
        <c:varyColors val="0"/>
        <c:ser>
          <c:idx val="0"/>
          <c:order val="0"/>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Estadisticas!$A$19:$A$22</c:f>
              <c:strCache>
                <c:ptCount val="4"/>
                <c:pt idx="0">
                  <c:v>Dirección Corporativa</c:v>
                </c:pt>
                <c:pt idx="1">
                  <c:v>Oficina Asesora de Planeación Institucional</c:v>
                </c:pt>
                <c:pt idx="2">
                  <c:v>Dirección Ejecutiva</c:v>
                </c:pt>
                <c:pt idx="3">
                  <c:v>Dirección de Planificación, Gestión y Ejecución de Proyectos</c:v>
                </c:pt>
              </c:strCache>
            </c:strRef>
          </c:cat>
          <c:val>
            <c:numRef>
              <c:f>Estadisticas!$F$19:$F$22</c:f>
              <c:numCache>
                <c:formatCode>0%</c:formatCode>
                <c:ptCount val="4"/>
                <c:pt idx="0">
                  <c:v>0</c:v>
                </c:pt>
                <c:pt idx="1">
                  <c:v>0</c:v>
                </c:pt>
                <c:pt idx="2">
                  <c:v>0</c:v>
                </c:pt>
                <c:pt idx="3">
                  <c:v>0</c:v>
                </c:pt>
              </c:numCache>
            </c:numRef>
          </c:val>
          <c:extLst>
            <c:ext xmlns:c16="http://schemas.microsoft.com/office/drawing/2014/chart" uri="{C3380CC4-5D6E-409C-BE32-E72D297353CC}">
              <c16:uniqueId val="{00000000-8CBB-42F8-A1F3-E30045039556}"/>
            </c:ext>
          </c:extLst>
        </c:ser>
        <c:ser>
          <c:idx val="1"/>
          <c:order val="1"/>
          <c:spPr>
            <a:solidFill>
              <a:srgbClr val="FF5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Estadisticas!$A$19:$A$22</c:f>
              <c:strCache>
                <c:ptCount val="4"/>
                <c:pt idx="0">
                  <c:v>Dirección Corporativa</c:v>
                </c:pt>
                <c:pt idx="1">
                  <c:v>Oficina Asesora de Planeación Institucional</c:v>
                </c:pt>
                <c:pt idx="2">
                  <c:v>Dirección Ejecutiva</c:v>
                </c:pt>
                <c:pt idx="3">
                  <c:v>Dirección de Planificación, Gestión y Ejecución de Proyectos</c:v>
                </c:pt>
              </c:strCache>
            </c:strRef>
          </c:cat>
          <c:val>
            <c:numRef>
              <c:f>Estadisticas!$G$19:$G$22</c:f>
              <c:numCache>
                <c:formatCode>0%</c:formatCode>
                <c:ptCount val="4"/>
                <c:pt idx="0">
                  <c:v>0</c:v>
                </c:pt>
                <c:pt idx="1">
                  <c:v>1</c:v>
                </c:pt>
                <c:pt idx="2">
                  <c:v>0</c:v>
                </c:pt>
                <c:pt idx="3">
                  <c:v>1</c:v>
                </c:pt>
              </c:numCache>
            </c:numRef>
          </c:val>
          <c:extLst>
            <c:ext xmlns:c16="http://schemas.microsoft.com/office/drawing/2014/chart" uri="{C3380CC4-5D6E-409C-BE32-E72D297353CC}">
              <c16:uniqueId val="{00000001-8CBB-42F8-A1F3-E30045039556}"/>
            </c:ext>
          </c:extLst>
        </c:ser>
        <c:dLbls>
          <c:showLegendKey val="0"/>
          <c:showVal val="0"/>
          <c:showCatName val="0"/>
          <c:showSerName val="0"/>
          <c:showPercent val="0"/>
          <c:showBubbleSize val="0"/>
        </c:dLbls>
        <c:gapWidth val="50"/>
        <c:overlap val="100"/>
        <c:axId val="440116792"/>
        <c:axId val="440114496"/>
      </c:barChart>
      <c:catAx>
        <c:axId val="440116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4496"/>
        <c:crosses val="autoZero"/>
        <c:auto val="1"/>
        <c:lblAlgn val="ctr"/>
        <c:lblOffset val="100"/>
        <c:noMultiLvlLbl val="0"/>
      </c:catAx>
      <c:valAx>
        <c:axId val="440114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679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67224273314408E-2"/>
          <c:y val="1.8935185185185201E-2"/>
          <c:w val="0.91187375436991536"/>
          <c:h val="0.8736654272382619"/>
        </c:manualLayout>
      </c:layout>
      <c:barChart>
        <c:barDir val="bar"/>
        <c:grouping val="percentStacked"/>
        <c:varyColors val="0"/>
        <c:ser>
          <c:idx val="0"/>
          <c:order val="0"/>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Estadisticas!$F$17</c:f>
              <c:numCache>
                <c:formatCode>0%</c:formatCode>
                <c:ptCount val="1"/>
                <c:pt idx="0">
                  <c:v>0</c:v>
                </c:pt>
              </c:numCache>
            </c:numRef>
          </c:val>
          <c:extLst>
            <c:ext xmlns:c16="http://schemas.microsoft.com/office/drawing/2014/chart" uri="{C3380CC4-5D6E-409C-BE32-E72D297353CC}">
              <c16:uniqueId val="{00000000-4583-4BD8-92BE-F155A87A305D}"/>
            </c:ext>
          </c:extLst>
        </c:ser>
        <c:ser>
          <c:idx val="1"/>
          <c:order val="1"/>
          <c:spPr>
            <a:solidFill>
              <a:srgbClr val="FF5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Estadisticas!$G$17</c:f>
              <c:numCache>
                <c:formatCode>0%</c:formatCode>
                <c:ptCount val="1"/>
                <c:pt idx="0">
                  <c:v>1</c:v>
                </c:pt>
              </c:numCache>
            </c:numRef>
          </c:val>
          <c:extLst>
            <c:ext xmlns:c16="http://schemas.microsoft.com/office/drawing/2014/chart" uri="{C3380CC4-5D6E-409C-BE32-E72D297353CC}">
              <c16:uniqueId val="{00000001-4583-4BD8-92BE-F155A87A305D}"/>
            </c:ext>
          </c:extLst>
        </c:ser>
        <c:dLbls>
          <c:showLegendKey val="0"/>
          <c:showVal val="0"/>
          <c:showCatName val="0"/>
          <c:showSerName val="0"/>
          <c:showPercent val="0"/>
          <c:showBubbleSize val="0"/>
        </c:dLbls>
        <c:gapWidth val="50"/>
        <c:overlap val="100"/>
        <c:axId val="440116792"/>
        <c:axId val="440114496"/>
      </c:barChart>
      <c:catAx>
        <c:axId val="440116792"/>
        <c:scaling>
          <c:orientation val="minMax"/>
        </c:scaling>
        <c:delete val="1"/>
        <c:axPos val="l"/>
        <c:numFmt formatCode="General" sourceLinked="1"/>
        <c:majorTickMark val="none"/>
        <c:minorTickMark val="none"/>
        <c:tickLblPos val="nextTo"/>
        <c:crossAx val="440114496"/>
        <c:crosses val="autoZero"/>
        <c:auto val="1"/>
        <c:lblAlgn val="ctr"/>
        <c:lblOffset val="100"/>
        <c:noMultiLvlLbl val="0"/>
      </c:catAx>
      <c:valAx>
        <c:axId val="440114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67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Ejecución por Proceso</a:t>
            </a:r>
          </a:p>
        </c:rich>
      </c:tx>
      <c:layout>
        <c:manualLayout>
          <c:xMode val="edge"/>
          <c:yMode val="edge"/>
          <c:x val="0.33254009915427241"/>
          <c:y val="9.2592282347685271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n-US"/>
        </a:p>
      </c:txPr>
    </c:title>
    <c:autoTitleDeleted val="0"/>
    <c:plotArea>
      <c:layout>
        <c:manualLayout>
          <c:layoutTarget val="inner"/>
          <c:xMode val="edge"/>
          <c:yMode val="edge"/>
          <c:x val="0.3747046434010563"/>
          <c:y val="0.11615740740740743"/>
          <c:w val="0.58124191266215186"/>
          <c:h val="0.80727452951359802"/>
        </c:manualLayout>
      </c:layout>
      <c:barChart>
        <c:barDir val="bar"/>
        <c:grouping val="percentStacked"/>
        <c:varyColors val="0"/>
        <c:ser>
          <c:idx val="0"/>
          <c:order val="0"/>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Estadisticas!$A$27:$A$40</c:f>
              <c:strCache>
                <c:ptCount val="14"/>
                <c:pt idx="0">
                  <c:v>Gestión Contractual</c:v>
                </c:pt>
                <c:pt idx="1">
                  <c:v>Servicio al Ciudadano</c:v>
                </c:pt>
                <c:pt idx="2">
                  <c:v>Gestión Documental</c:v>
                </c:pt>
                <c:pt idx="3">
                  <c:v>Gestión de Bienes y Servicios</c:v>
                </c:pt>
                <c:pt idx="4">
                  <c:v>Gestión Financiera</c:v>
                </c:pt>
                <c:pt idx="5">
                  <c:v>Gestión TICs</c:v>
                </c:pt>
                <c:pt idx="6">
                  <c:v>Control y Mejoramiento Continuo</c:v>
                </c:pt>
                <c:pt idx="7">
                  <c:v>Varios Procesos</c:v>
                </c:pt>
                <c:pt idx="8">
                  <c:v>Gestión del Talento Humano</c:v>
                </c:pt>
                <c:pt idx="9">
                  <c:v>Comunicación Institucional</c:v>
                </c:pt>
                <c:pt idx="10">
                  <c:v>Gestión Jurídica</c:v>
                </c:pt>
                <c:pt idx="11">
                  <c:v>Direccionamiento Estratégico</c:v>
                </c:pt>
                <c:pt idx="12">
                  <c:v>Procesos Misionales</c:v>
                </c:pt>
                <c:pt idx="13">
                  <c:v>Administración del SIG</c:v>
                </c:pt>
              </c:strCache>
            </c:strRef>
          </c:cat>
          <c:val>
            <c:numRef>
              <c:f>Estadisticas!$F$27:$F$40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068-46EF-B35A-D6DFADA07DF2}"/>
            </c:ext>
          </c:extLst>
        </c:ser>
        <c:ser>
          <c:idx val="1"/>
          <c:order val="1"/>
          <c:spPr>
            <a:solidFill>
              <a:srgbClr val="FF5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Estadisticas!$A$27:$A$40</c:f>
              <c:strCache>
                <c:ptCount val="14"/>
                <c:pt idx="0">
                  <c:v>Gestión Contractual</c:v>
                </c:pt>
                <c:pt idx="1">
                  <c:v>Servicio al Ciudadano</c:v>
                </c:pt>
                <c:pt idx="2">
                  <c:v>Gestión Documental</c:v>
                </c:pt>
                <c:pt idx="3">
                  <c:v>Gestión de Bienes y Servicios</c:v>
                </c:pt>
                <c:pt idx="4">
                  <c:v>Gestión Financiera</c:v>
                </c:pt>
                <c:pt idx="5">
                  <c:v>Gestión TICs</c:v>
                </c:pt>
                <c:pt idx="6">
                  <c:v>Control y Mejoramiento Continuo</c:v>
                </c:pt>
                <c:pt idx="7">
                  <c:v>Varios Procesos</c:v>
                </c:pt>
                <c:pt idx="8">
                  <c:v>Gestión del Talento Humano</c:v>
                </c:pt>
                <c:pt idx="9">
                  <c:v>Comunicación Institucional</c:v>
                </c:pt>
                <c:pt idx="10">
                  <c:v>Gestión Jurídica</c:v>
                </c:pt>
                <c:pt idx="11">
                  <c:v>Direccionamiento Estratégico</c:v>
                </c:pt>
                <c:pt idx="12">
                  <c:v>Procesos Misionales</c:v>
                </c:pt>
                <c:pt idx="13">
                  <c:v>Administración del SIG</c:v>
                </c:pt>
              </c:strCache>
            </c:strRef>
          </c:cat>
          <c:val>
            <c:numRef>
              <c:f>Estadisticas!$G$27:$G$40</c:f>
              <c:numCache>
                <c:formatCode>0%</c:formatCode>
                <c:ptCount val="14"/>
                <c:pt idx="0">
                  <c:v>0</c:v>
                </c:pt>
                <c:pt idx="1">
                  <c:v>0</c:v>
                </c:pt>
                <c:pt idx="2">
                  <c:v>0</c:v>
                </c:pt>
                <c:pt idx="3">
                  <c:v>0</c:v>
                </c:pt>
                <c:pt idx="4">
                  <c:v>0</c:v>
                </c:pt>
                <c:pt idx="5">
                  <c:v>0</c:v>
                </c:pt>
                <c:pt idx="6">
                  <c:v>0</c:v>
                </c:pt>
                <c:pt idx="7">
                  <c:v>0</c:v>
                </c:pt>
                <c:pt idx="8">
                  <c:v>0</c:v>
                </c:pt>
                <c:pt idx="9">
                  <c:v>0</c:v>
                </c:pt>
                <c:pt idx="10">
                  <c:v>0</c:v>
                </c:pt>
                <c:pt idx="11">
                  <c:v>1</c:v>
                </c:pt>
                <c:pt idx="12">
                  <c:v>0</c:v>
                </c:pt>
                <c:pt idx="13">
                  <c:v>1</c:v>
                </c:pt>
              </c:numCache>
            </c:numRef>
          </c:val>
          <c:extLst>
            <c:ext xmlns:c16="http://schemas.microsoft.com/office/drawing/2014/chart" uri="{C3380CC4-5D6E-409C-BE32-E72D297353CC}">
              <c16:uniqueId val="{00000002-A068-46EF-B35A-D6DFADA07DF2}"/>
            </c:ext>
          </c:extLst>
        </c:ser>
        <c:dLbls>
          <c:showLegendKey val="0"/>
          <c:showVal val="0"/>
          <c:showCatName val="0"/>
          <c:showSerName val="0"/>
          <c:showPercent val="0"/>
          <c:showBubbleSize val="0"/>
        </c:dLbls>
        <c:gapWidth val="50"/>
        <c:overlap val="100"/>
        <c:axId val="440116792"/>
        <c:axId val="440114496"/>
      </c:barChart>
      <c:catAx>
        <c:axId val="440116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4496"/>
        <c:crosses val="autoZero"/>
        <c:auto val="1"/>
        <c:lblAlgn val="ctr"/>
        <c:lblOffset val="100"/>
        <c:noMultiLvlLbl val="0"/>
      </c:catAx>
      <c:valAx>
        <c:axId val="440114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11679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Efectividad</a:t>
            </a:r>
            <a:r>
              <a:rPr lang="es-ES" b="1" baseline="0">
                <a:solidFill>
                  <a:schemeClr val="accent5"/>
                </a:solidFill>
              </a:rPr>
              <a:t> de las acciones del Plan</a:t>
            </a:r>
            <a:endParaRPr lang="es-ES" b="1">
              <a:solidFill>
                <a:schemeClr val="accent5"/>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s-ES"/>
        </a:p>
      </c:txPr>
    </c:title>
    <c:autoTitleDeleted val="0"/>
    <c:plotArea>
      <c:layout>
        <c:manualLayout>
          <c:layoutTarget val="inner"/>
          <c:xMode val="edge"/>
          <c:yMode val="edge"/>
          <c:x val="3.1041825064606333E-2"/>
          <c:y val="0.15333916593759114"/>
          <c:w val="0.57162456597504641"/>
          <c:h val="0.83262685914260715"/>
        </c:manualLayout>
      </c:layout>
      <c:doughnut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4D20-4986-8D9D-F310BA71E83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D20-4986-8D9D-F310BA71E835}"/>
              </c:ext>
            </c:extLst>
          </c:dPt>
          <c:dPt>
            <c:idx val="2"/>
            <c:bubble3D val="0"/>
            <c:spPr>
              <a:solidFill>
                <a:srgbClr val="FF5050"/>
              </a:solidFill>
              <a:ln w="19050">
                <a:solidFill>
                  <a:schemeClr val="lt1"/>
                </a:solidFill>
              </a:ln>
              <a:effectLst/>
            </c:spPr>
            <c:extLst>
              <c:ext xmlns:c16="http://schemas.microsoft.com/office/drawing/2014/chart" uri="{C3380CC4-5D6E-409C-BE32-E72D297353CC}">
                <c16:uniqueId val="{00000005-4D20-4986-8D9D-F310BA71E835}"/>
              </c:ext>
            </c:extLst>
          </c:dPt>
          <c:dLbls>
            <c:dLbl>
              <c:idx val="0"/>
              <c:layout>
                <c:manualLayout>
                  <c:x val="0"/>
                  <c:y val="-5.0925925925925923E-2"/>
                </c:manualLayout>
              </c:layout>
              <c:tx>
                <c:rich>
                  <a:bodyPr/>
                  <a:lstStyle/>
                  <a:p>
                    <a:fld id="{6DEF21C6-4DD0-4067-968B-181B35776156}" type="CELLRANGE">
                      <a:rPr lang="en-US" baseline="0"/>
                      <a:pPr/>
                      <a:t>[CELLRANGE]</a:t>
                    </a:fld>
                    <a:r>
                      <a:rPr lang="en-US" baseline="0"/>
                      <a:t>; </a:t>
                    </a:r>
                    <a:fld id="{2E8DF920-1967-4F5A-99B3-08FA5FBC27B1}" type="VALUE">
                      <a:rPr lang="en-US" baseline="0"/>
                      <a:pPr/>
                      <a:t>[VALOR]</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D20-4986-8D9D-F310BA71E835}"/>
                </c:ext>
              </c:extLst>
            </c:dLbl>
            <c:dLbl>
              <c:idx val="1"/>
              <c:layout>
                <c:manualLayout>
                  <c:x val="1.2713546283565139E-2"/>
                  <c:y val="1.8518518518518563E-2"/>
                </c:manualLayout>
              </c:layout>
              <c:tx>
                <c:rich>
                  <a:bodyPr/>
                  <a:lstStyle/>
                  <a:p>
                    <a:fld id="{3071C740-61B9-4636-A47E-9F3420A8D0EF}" type="CELLRANGE">
                      <a:rPr lang="en-US" baseline="0"/>
                      <a:pPr/>
                      <a:t>[CELLRANGE]</a:t>
                    </a:fld>
                    <a:r>
                      <a:rPr lang="en-US" baseline="0"/>
                      <a:t>; </a:t>
                    </a:r>
                    <a:fld id="{85671A03-1C0A-4CC6-BC1E-B7B0FD63E3C3}" type="VALUE">
                      <a:rPr lang="en-US" baseline="0"/>
                      <a:pPr/>
                      <a:t>[VALOR]</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D20-4986-8D9D-F310BA71E835}"/>
                </c:ext>
              </c:extLst>
            </c:dLbl>
            <c:dLbl>
              <c:idx val="2"/>
              <c:tx>
                <c:rich>
                  <a:bodyPr/>
                  <a:lstStyle/>
                  <a:p>
                    <a:fld id="{A6CC44DB-FA56-4E9B-A3C3-C29CCBB5C448}" type="CELLRANGE">
                      <a:rPr lang="es-CO"/>
                      <a:pPr/>
                      <a:t>[CELLRANGE]</a:t>
                    </a:fld>
                    <a:r>
                      <a:rPr lang="es-CO" baseline="0"/>
                      <a:t>; </a:t>
                    </a:r>
                    <a:fld id="{D42EAE7C-C9E4-401B-823B-3486ED76DF00}" type="VALUE">
                      <a:rPr lang="es-CO" baseline="0"/>
                      <a:pPr/>
                      <a:t>[VALOR]</a:t>
                    </a:fld>
                    <a:endParaRPr lang="es-CO"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D20-4986-8D9D-F310BA71E83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Estadisticas!$C$73:$C$75</c:f>
              <c:strCache>
                <c:ptCount val="3"/>
                <c:pt idx="0">
                  <c:v>Alta</c:v>
                </c:pt>
                <c:pt idx="1">
                  <c:v>Media</c:v>
                </c:pt>
                <c:pt idx="2">
                  <c:v>Baja</c:v>
                </c:pt>
              </c:strCache>
            </c:strRef>
          </c:cat>
          <c:val>
            <c:numRef>
              <c:f>Estadisticas!$D$73:$D$75</c:f>
              <c:numCache>
                <c:formatCode>0%</c:formatCode>
                <c:ptCount val="3"/>
                <c:pt idx="0">
                  <c:v>0</c:v>
                </c:pt>
                <c:pt idx="1">
                  <c:v>0</c:v>
                </c:pt>
                <c:pt idx="2">
                  <c:v>1</c:v>
                </c:pt>
              </c:numCache>
            </c:numRef>
          </c:val>
          <c:extLst>
            <c:ext xmlns:c15="http://schemas.microsoft.com/office/drawing/2012/chart" uri="{02D57815-91ED-43cb-92C2-25804820EDAC}">
              <c15:datalabelsRange>
                <c15:f>Estadisticas!$B$73:$B$75</c15:f>
                <c15:dlblRangeCache>
                  <c:ptCount val="3"/>
                  <c:pt idx="0">
                    <c:v>0</c:v>
                  </c:pt>
                  <c:pt idx="1">
                    <c:v>0</c:v>
                  </c:pt>
                  <c:pt idx="2">
                    <c:v>4</c:v>
                  </c:pt>
                </c15:dlblRangeCache>
              </c15:datalabelsRange>
            </c:ext>
            <c:ext xmlns:c16="http://schemas.microsoft.com/office/drawing/2014/chart" uri="{C3380CC4-5D6E-409C-BE32-E72D297353CC}">
              <c16:uniqueId val="{00000006-4D20-4986-8D9D-F310BA71E835}"/>
            </c:ext>
          </c:extLst>
        </c:ser>
        <c:dLbls>
          <c:showLegendKey val="0"/>
          <c:showVal val="0"/>
          <c:showCatName val="0"/>
          <c:showSerName val="0"/>
          <c:showPercent val="0"/>
          <c:showBubbleSize val="0"/>
          <c:showLeaderLines val="1"/>
        </c:dLbls>
        <c:firstSliceAng val="0"/>
        <c:holeSize val="40"/>
      </c:doughnutChart>
      <c:spPr>
        <a:noFill/>
        <a:ln>
          <a:noFill/>
        </a:ln>
        <a:effectLst/>
      </c:spPr>
    </c:plotArea>
    <c:legend>
      <c:legendPos val="b"/>
      <c:layout>
        <c:manualLayout>
          <c:xMode val="edge"/>
          <c:yMode val="edge"/>
          <c:x val="0.7464163065746553"/>
          <c:y val="0.20891149023038788"/>
          <c:w val="0.17500897205972962"/>
          <c:h val="0.58275517643627883"/>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es-ES" b="1">
                <a:solidFill>
                  <a:schemeClr val="accent5"/>
                </a:solidFill>
              </a:rPr>
              <a:t>A</a:t>
            </a:r>
            <a:r>
              <a:rPr lang="es-ES" b="1" baseline="0">
                <a:solidFill>
                  <a:schemeClr val="accent5"/>
                </a:solidFill>
              </a:rPr>
              <a:t>cciones CERRADAS</a:t>
            </a:r>
            <a:endParaRPr lang="es-ES" b="1">
              <a:solidFill>
                <a:schemeClr val="accent5"/>
              </a:solidFill>
            </a:endParaRPr>
          </a:p>
        </c:rich>
      </c:tx>
      <c:layout>
        <c:manualLayout>
          <c:xMode val="edge"/>
          <c:yMode val="edge"/>
          <c:x val="0.25177576707982358"/>
          <c:y val="3.703703703703703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es-ES"/>
        </a:p>
      </c:txPr>
    </c:title>
    <c:autoTitleDeleted val="0"/>
    <c:plotArea>
      <c:layout>
        <c:manualLayout>
          <c:layoutTarget val="inner"/>
          <c:xMode val="edge"/>
          <c:yMode val="edge"/>
          <c:x val="3.1041825064606333E-2"/>
          <c:y val="0.15333916593759114"/>
          <c:w val="0.57162456597504641"/>
          <c:h val="0.83262685914260715"/>
        </c:manualLayout>
      </c:layout>
      <c:doughnut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97F4-438B-86BD-754F51E7CF35}"/>
              </c:ext>
            </c:extLst>
          </c:dPt>
          <c:dPt>
            <c:idx val="1"/>
            <c:bubble3D val="0"/>
            <c:spPr>
              <a:solidFill>
                <a:srgbClr val="FF5050"/>
              </a:solidFill>
              <a:ln w="19050">
                <a:solidFill>
                  <a:schemeClr val="lt1"/>
                </a:solidFill>
              </a:ln>
              <a:effectLst/>
            </c:spPr>
            <c:extLst>
              <c:ext xmlns:c16="http://schemas.microsoft.com/office/drawing/2014/chart" uri="{C3380CC4-5D6E-409C-BE32-E72D297353CC}">
                <c16:uniqueId val="{00000003-97F4-438B-86BD-754F51E7CF35}"/>
              </c:ext>
            </c:extLst>
          </c:dPt>
          <c:dPt>
            <c:idx val="2"/>
            <c:bubble3D val="0"/>
            <c:spPr>
              <a:solidFill>
                <a:schemeClr val="tx2">
                  <a:lumMod val="40000"/>
                  <a:lumOff val="60000"/>
                </a:schemeClr>
              </a:solidFill>
              <a:ln w="19050">
                <a:solidFill>
                  <a:schemeClr val="lt1"/>
                </a:solidFill>
              </a:ln>
              <a:effectLst/>
            </c:spPr>
            <c:extLst>
              <c:ext xmlns:c16="http://schemas.microsoft.com/office/drawing/2014/chart" uri="{C3380CC4-5D6E-409C-BE32-E72D297353CC}">
                <c16:uniqueId val="{00000005-97F4-438B-86BD-754F51E7CF35}"/>
              </c:ext>
            </c:extLst>
          </c:dPt>
          <c:dLbls>
            <c:dLbl>
              <c:idx val="0"/>
              <c:tx>
                <c:rich>
                  <a:bodyPr/>
                  <a:lstStyle/>
                  <a:p>
                    <a:fld id="{ECC9548E-71D5-4F6E-A2D6-A377DF2655F8}" type="CELLRANGE">
                      <a:rPr lang="es-CO"/>
                      <a:pPr/>
                      <a:t>[CELLRANGE]</a:t>
                    </a:fld>
                    <a:r>
                      <a:rPr lang="es-CO" baseline="0"/>
                      <a:t>; </a:t>
                    </a:r>
                    <a:fld id="{F25012F2-2121-4743-9707-9D478D889221}" type="PERCENTAGE">
                      <a:rPr lang="es-CO" baseline="0"/>
                      <a:pPr/>
                      <a:t>[PORCENTAJE]</a:t>
                    </a:fld>
                    <a:endParaRPr lang="es-CO" baseline="0"/>
                  </a:p>
                </c:rich>
              </c:tx>
              <c:showLegendKey val="0"/>
              <c:showVal val="0"/>
              <c:showCatName val="0"/>
              <c:showSerName val="0"/>
              <c:showPercent val="1"/>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7F4-438B-86BD-754F51E7CF35}"/>
                </c:ext>
              </c:extLst>
            </c:dLbl>
            <c:dLbl>
              <c:idx val="1"/>
              <c:tx>
                <c:rich>
                  <a:bodyPr/>
                  <a:lstStyle/>
                  <a:p>
                    <a:fld id="{1D355744-20C3-4230-9925-4D4D6CEBC877}" type="CELLRANGE">
                      <a:rPr lang="es-CO"/>
                      <a:pPr/>
                      <a:t>[CELLRANGE]</a:t>
                    </a:fld>
                    <a:r>
                      <a:rPr lang="es-CO" baseline="0"/>
                      <a:t>; </a:t>
                    </a:r>
                    <a:fld id="{9A8A0834-F4F0-4975-87AB-C6D363A30F6D}" type="PERCENTAGE">
                      <a:rPr lang="es-CO" baseline="0"/>
                      <a:pPr/>
                      <a:t>[PORCENTAJE]</a:t>
                    </a:fld>
                    <a:endParaRPr lang="es-CO" baseline="0"/>
                  </a:p>
                </c:rich>
              </c:tx>
              <c:showLegendKey val="0"/>
              <c:showVal val="0"/>
              <c:showCatName val="0"/>
              <c:showSerName val="0"/>
              <c:showPercent val="1"/>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7F4-438B-86BD-754F51E7CF35}"/>
                </c:ext>
              </c:extLst>
            </c:dLbl>
            <c:dLbl>
              <c:idx val="2"/>
              <c:tx>
                <c:rich>
                  <a:bodyPr/>
                  <a:lstStyle/>
                  <a:p>
                    <a:fld id="{0E162948-E718-4C3A-9CDB-303D4D443624}" type="CELLRANGE">
                      <a:rPr lang="es-CO"/>
                      <a:pPr/>
                      <a:t>[CELLRANGE]</a:t>
                    </a:fld>
                    <a:r>
                      <a:rPr lang="es-CO" baseline="0"/>
                      <a:t>; </a:t>
                    </a:r>
                    <a:fld id="{FC5A9FAD-A681-4323-8B5D-DDD57926483B}" type="PERCENTAGE">
                      <a:rPr lang="es-CO" baseline="0"/>
                      <a:pPr/>
                      <a:t>[PORCENTAJE]</a:t>
                    </a:fld>
                    <a:endParaRPr lang="es-CO" baseline="0"/>
                  </a:p>
                </c:rich>
              </c:tx>
              <c:showLegendKey val="0"/>
              <c:showVal val="0"/>
              <c:showCatName val="0"/>
              <c:showSerName val="0"/>
              <c:showPercent val="1"/>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7F4-438B-86BD-754F51E7CF3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15:showDataLabelsRange val="1"/>
              </c:ext>
            </c:extLst>
          </c:dLbls>
          <c:cat>
            <c:strRef>
              <c:f>Estadisticas!$C$79:$C$81</c:f>
              <c:strCache>
                <c:ptCount val="3"/>
                <c:pt idx="0">
                  <c:v>Cerradas</c:v>
                </c:pt>
                <c:pt idx="1">
                  <c:v>Abiertas</c:v>
                </c:pt>
                <c:pt idx="2">
                  <c:v>Sin Reporte</c:v>
                </c:pt>
              </c:strCache>
            </c:strRef>
          </c:cat>
          <c:val>
            <c:numRef>
              <c:f>Estadisticas!$D$79:$D$81</c:f>
              <c:numCache>
                <c:formatCode>0%</c:formatCode>
                <c:ptCount val="3"/>
                <c:pt idx="0">
                  <c:v>0</c:v>
                </c:pt>
                <c:pt idx="1">
                  <c:v>0</c:v>
                </c:pt>
                <c:pt idx="2">
                  <c:v>1.25</c:v>
                </c:pt>
              </c:numCache>
            </c:numRef>
          </c:val>
          <c:extLst>
            <c:ext xmlns:c15="http://schemas.microsoft.com/office/drawing/2012/chart" uri="{02D57815-91ED-43cb-92C2-25804820EDAC}">
              <c15:datalabelsRange>
                <c15:f>Estadisticas!$B$79:$B$81</c15:f>
                <c15:dlblRangeCache>
                  <c:ptCount val="3"/>
                  <c:pt idx="0">
                    <c:v>0</c:v>
                  </c:pt>
                  <c:pt idx="1">
                    <c:v>0</c:v>
                  </c:pt>
                  <c:pt idx="2">
                    <c:v>5</c:v>
                  </c:pt>
                </c15:dlblRangeCache>
              </c15:datalabelsRange>
            </c:ext>
            <c:ext xmlns:c16="http://schemas.microsoft.com/office/drawing/2014/chart" uri="{C3380CC4-5D6E-409C-BE32-E72D297353CC}">
              <c16:uniqueId val="{00000006-97F4-438B-86BD-754F51E7CF35}"/>
            </c:ext>
          </c:extLst>
        </c:ser>
        <c:dLbls>
          <c:showLegendKey val="0"/>
          <c:showVal val="0"/>
          <c:showCatName val="0"/>
          <c:showSerName val="0"/>
          <c:showPercent val="0"/>
          <c:showBubbleSize val="0"/>
          <c:showLeaderLines val="0"/>
        </c:dLbls>
        <c:firstSliceAng val="0"/>
        <c:holeSize val="40"/>
      </c:doughnutChart>
      <c:spPr>
        <a:noFill/>
        <a:ln>
          <a:noFill/>
        </a:ln>
        <a:effectLst/>
      </c:spPr>
    </c:plotArea>
    <c:legend>
      <c:legendPos val="b"/>
      <c:layout>
        <c:manualLayout>
          <c:xMode val="edge"/>
          <c:yMode val="edge"/>
          <c:x val="0.65106470944791672"/>
          <c:y val="0.28298556430446192"/>
          <c:w val="0.27036067366579175"/>
          <c:h val="0.5086811023622047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xdr:col>
      <xdr:colOff>640080</xdr:colOff>
      <xdr:row>0</xdr:row>
      <xdr:rowOff>116840</xdr:rowOff>
    </xdr:from>
    <xdr:to>
      <xdr:col>2</xdr:col>
      <xdr:colOff>546100</xdr:colOff>
      <xdr:row>5</xdr:row>
      <xdr:rowOff>63500</xdr:rowOff>
    </xdr:to>
    <xdr:pic>
      <xdr:nvPicPr>
        <xdr:cNvPr id="4" name="Imagen 3">
          <a:extLst>
            <a:ext uri="{FF2B5EF4-FFF2-40B4-BE49-F238E27FC236}">
              <a16:creationId xmlns:a16="http://schemas.microsoft.com/office/drawing/2014/main" id="{18878D6E-0CD7-4823-9903-70A6D48727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6480" y="116840"/>
          <a:ext cx="1874520" cy="8991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209550</xdr:colOff>
      <xdr:row>6</xdr:row>
      <xdr:rowOff>28575</xdr:rowOff>
    </xdr:from>
    <xdr:to>
      <xdr:col>14</xdr:col>
      <xdr:colOff>704850</xdr:colOff>
      <xdr:row>12</xdr:row>
      <xdr:rowOff>19050</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209550</xdr:colOff>
      <xdr:row>15</xdr:row>
      <xdr:rowOff>28575</xdr:rowOff>
    </xdr:from>
    <xdr:to>
      <xdr:col>14</xdr:col>
      <xdr:colOff>704850</xdr:colOff>
      <xdr:row>23</xdr:row>
      <xdr:rowOff>19050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26</xdr:row>
      <xdr:rowOff>123825</xdr:rowOff>
    </xdr:from>
    <xdr:to>
      <xdr:col>9</xdr:col>
      <xdr:colOff>714375</xdr:colOff>
      <xdr:row>42</xdr:row>
      <xdr:rowOff>47624</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19050</xdr:colOff>
      <xdr:row>26</xdr:row>
      <xdr:rowOff>104776</xdr:rowOff>
    </xdr:from>
    <xdr:to>
      <xdr:col>14</xdr:col>
      <xdr:colOff>523875</xdr:colOff>
      <xdr:row>42</xdr:row>
      <xdr:rowOff>28575</xdr:rowOff>
    </xdr:to>
    <xdr:graphicFrame macro="">
      <xdr:nvGraphicFramePr>
        <xdr:cNvPr id="6" name="Gráfico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76201</xdr:colOff>
      <xdr:row>52</xdr:row>
      <xdr:rowOff>47625</xdr:rowOff>
    </xdr:from>
    <xdr:to>
      <xdr:col>7</xdr:col>
      <xdr:colOff>638176</xdr:colOff>
      <xdr:row>66</xdr:row>
      <xdr:rowOff>123825</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1095375</xdr:colOff>
      <xdr:row>48</xdr:row>
      <xdr:rowOff>95250</xdr:rowOff>
    </xdr:from>
    <xdr:to>
      <xdr:col>7</xdr:col>
      <xdr:colOff>742950</xdr:colOff>
      <xdr:row>52</xdr:row>
      <xdr:rowOff>19050</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104775</xdr:colOff>
      <xdr:row>48</xdr:row>
      <xdr:rowOff>47625</xdr:rowOff>
    </xdr:from>
    <xdr:to>
      <xdr:col>14</xdr:col>
      <xdr:colOff>657225</xdr:colOff>
      <xdr:row>66</xdr:row>
      <xdr:rowOff>114300</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70</xdr:row>
      <xdr:rowOff>0</xdr:rowOff>
    </xdr:from>
    <xdr:to>
      <xdr:col>7</xdr:col>
      <xdr:colOff>423863</xdr:colOff>
      <xdr:row>84</xdr:row>
      <xdr:rowOff>76200</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200025</xdr:colOff>
      <xdr:row>69</xdr:row>
      <xdr:rowOff>161925</xdr:rowOff>
    </xdr:from>
    <xdr:to>
      <xdr:col>14</xdr:col>
      <xdr:colOff>385763</xdr:colOff>
      <xdr:row>84</xdr:row>
      <xdr:rowOff>47625</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2</xdr:row>
      <xdr:rowOff>2</xdr:rowOff>
    </xdr:from>
    <xdr:to>
      <xdr:col>2</xdr:col>
      <xdr:colOff>5019675</xdr:colOff>
      <xdr:row>21</xdr:row>
      <xdr:rowOff>180976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145"/>
  <sheetViews>
    <sheetView showGridLines="0" tabSelected="1" topLeftCell="A9" zoomScaleNormal="100" workbookViewId="0">
      <selection activeCell="D12" sqref="D12"/>
    </sheetView>
  </sheetViews>
  <sheetFormatPr baseColWidth="10" defaultColWidth="11.453125" defaultRowHeight="11.5" x14ac:dyDescent="0.35"/>
  <cols>
    <col min="1" max="1" width="5.81640625" style="2" customWidth="1"/>
    <col min="2" max="2" width="28.1796875" style="2" customWidth="1"/>
    <col min="3" max="3" width="17.26953125" style="1" customWidth="1"/>
    <col min="4" max="4" width="48.26953125" style="2" customWidth="1"/>
    <col min="5" max="5" width="10.81640625" style="2" customWidth="1"/>
    <col min="6" max="6" width="15.1796875" style="1" customWidth="1"/>
    <col min="7" max="7" width="15.1796875" style="2" customWidth="1"/>
    <col min="8" max="8" width="55.1796875" style="1" customWidth="1"/>
    <col min="9" max="9" width="38.26953125" style="1" customWidth="1"/>
    <col min="10" max="10" width="12.54296875" style="1" customWidth="1"/>
    <col min="11" max="11" width="10.81640625" style="1" customWidth="1"/>
    <col min="12" max="12" width="10.81640625" style="5" customWidth="1"/>
    <col min="13" max="13" width="18.7265625" style="5" customWidth="1"/>
    <col min="14" max="14" width="11.81640625" style="5" hidden="1" customWidth="1"/>
    <col min="15" max="15" width="22.54296875" style="5" hidden="1" customWidth="1"/>
    <col min="16" max="16" width="10.54296875" style="5" hidden="1" customWidth="1"/>
    <col min="17" max="17" width="29.1796875" style="5" hidden="1" customWidth="1"/>
    <col min="18" max="18" width="9.453125" style="5" hidden="1" customWidth="1"/>
    <col min="19" max="19" width="12.1796875" style="5" hidden="1" customWidth="1"/>
    <col min="20" max="22" width="11.1796875" style="5" hidden="1" customWidth="1"/>
    <col min="23" max="23" width="8.54296875" style="5" hidden="1" customWidth="1"/>
    <col min="24" max="24" width="8.1796875" style="5" hidden="1" customWidth="1"/>
    <col min="25" max="25" width="26" style="5" hidden="1" customWidth="1"/>
    <col min="26" max="26" width="10.7265625" style="5" hidden="1" customWidth="1"/>
    <col min="27" max="27" width="24.54296875" style="3" hidden="1" customWidth="1"/>
    <col min="28" max="28" width="15.7265625" style="6" customWidth="1"/>
    <col min="29" max="29" width="10.26953125" style="6" hidden="1" customWidth="1"/>
    <col min="30" max="30" width="17.7265625" style="6" hidden="1" customWidth="1"/>
    <col min="31" max="31" width="13.1796875" style="5" customWidth="1"/>
    <col min="32" max="32" width="11.453125" style="5"/>
    <col min="33" max="33" width="37.26953125" style="1" customWidth="1"/>
    <col min="34" max="34" width="15.7265625" style="6" bestFit="1" customWidth="1"/>
    <col min="35" max="36" width="15.7265625" style="6" customWidth="1"/>
    <col min="37" max="37" width="10.26953125" style="6" customWidth="1"/>
    <col min="38" max="38" width="17.7265625" style="6" bestFit="1" customWidth="1"/>
    <col min="39" max="39" width="13.1796875" style="5" customWidth="1"/>
    <col min="40" max="40" width="11.453125" style="5"/>
    <col min="41" max="41" width="37.26953125" style="1" customWidth="1"/>
    <col min="42" max="42" width="14.26953125" style="6" bestFit="1" customWidth="1"/>
    <col min="43" max="43" width="10.26953125" style="6" customWidth="1"/>
    <col min="44" max="44" width="17.7265625" style="6" bestFit="1" customWidth="1"/>
    <col min="45" max="45" width="13.1796875" style="5" customWidth="1"/>
    <col min="46" max="46" width="11.453125" style="5"/>
    <col min="47" max="47" width="37.26953125" style="1" customWidth="1"/>
    <col min="48" max="48" width="15.7265625" style="4" bestFit="1" customWidth="1"/>
    <col min="49" max="49" width="10.26953125" style="4" customWidth="1"/>
    <col min="50" max="50" width="17.7265625" style="4" bestFit="1" customWidth="1"/>
    <col min="51" max="51" width="20.81640625" style="1" bestFit="1" customWidth="1"/>
    <col min="52" max="16384" width="11.453125" style="1"/>
  </cols>
  <sheetData>
    <row r="1" spans="1:50" ht="15" customHeight="1" x14ac:dyDescent="0.35">
      <c r="A1" s="110"/>
      <c r="B1" s="111"/>
      <c r="C1" s="119" t="s">
        <v>0</v>
      </c>
      <c r="D1" s="120"/>
      <c r="E1" s="120"/>
      <c r="F1" s="120"/>
      <c r="G1" s="120"/>
      <c r="H1" s="120"/>
      <c r="I1" s="120"/>
      <c r="J1" s="120"/>
      <c r="K1" s="120"/>
      <c r="L1" s="120"/>
      <c r="M1" s="120"/>
      <c r="N1" s="120"/>
      <c r="O1" s="120"/>
      <c r="P1" s="120"/>
      <c r="Q1" s="120"/>
      <c r="R1" s="120"/>
      <c r="S1" s="120"/>
      <c r="T1" s="120"/>
      <c r="U1" s="120"/>
      <c r="V1" s="120"/>
      <c r="W1" s="120"/>
      <c r="X1" s="121"/>
      <c r="Y1" s="99" t="s">
        <v>1</v>
      </c>
      <c r="Z1" s="99"/>
      <c r="AA1" s="99"/>
    </row>
    <row r="2" spans="1:50" ht="15" customHeight="1" x14ac:dyDescent="0.35">
      <c r="A2" s="112"/>
      <c r="B2" s="113"/>
      <c r="C2" s="122"/>
      <c r="D2" s="123"/>
      <c r="E2" s="123"/>
      <c r="F2" s="123"/>
      <c r="G2" s="123"/>
      <c r="H2" s="123"/>
      <c r="I2" s="123"/>
      <c r="J2" s="123"/>
      <c r="K2" s="123"/>
      <c r="L2" s="123"/>
      <c r="M2" s="123"/>
      <c r="N2" s="123"/>
      <c r="O2" s="123"/>
      <c r="P2" s="123"/>
      <c r="Q2" s="123"/>
      <c r="R2" s="123"/>
      <c r="S2" s="123"/>
      <c r="T2" s="123"/>
      <c r="U2" s="123"/>
      <c r="V2" s="123"/>
      <c r="W2" s="123"/>
      <c r="X2" s="124"/>
      <c r="Y2" s="99"/>
      <c r="Z2" s="99"/>
      <c r="AA2" s="99"/>
    </row>
    <row r="3" spans="1:50" ht="15" customHeight="1" x14ac:dyDescent="0.35">
      <c r="A3" s="112"/>
      <c r="B3" s="113"/>
      <c r="C3" s="122"/>
      <c r="D3" s="123"/>
      <c r="E3" s="123"/>
      <c r="F3" s="123"/>
      <c r="G3" s="123"/>
      <c r="H3" s="123"/>
      <c r="I3" s="123"/>
      <c r="J3" s="123"/>
      <c r="K3" s="123"/>
      <c r="L3" s="123"/>
      <c r="M3" s="123"/>
      <c r="N3" s="123"/>
      <c r="O3" s="123"/>
      <c r="P3" s="123"/>
      <c r="Q3" s="123"/>
      <c r="R3" s="123"/>
      <c r="S3" s="123"/>
      <c r="T3" s="123"/>
      <c r="U3" s="123"/>
      <c r="V3" s="123"/>
      <c r="W3" s="123"/>
      <c r="X3" s="124"/>
      <c r="Y3" s="99" t="s">
        <v>2</v>
      </c>
      <c r="Z3" s="99" t="s">
        <v>3</v>
      </c>
      <c r="AA3" s="99"/>
    </row>
    <row r="4" spans="1:50" ht="15" customHeight="1" x14ac:dyDescent="0.35">
      <c r="A4" s="112"/>
      <c r="B4" s="113"/>
      <c r="C4" s="122"/>
      <c r="D4" s="123"/>
      <c r="E4" s="123"/>
      <c r="F4" s="123"/>
      <c r="G4" s="123"/>
      <c r="H4" s="123"/>
      <c r="I4" s="123"/>
      <c r="J4" s="123"/>
      <c r="K4" s="123"/>
      <c r="L4" s="123"/>
      <c r="M4" s="123"/>
      <c r="N4" s="123"/>
      <c r="O4" s="123"/>
      <c r="P4" s="123"/>
      <c r="Q4" s="123"/>
      <c r="R4" s="123"/>
      <c r="S4" s="123"/>
      <c r="T4" s="123"/>
      <c r="U4" s="123"/>
      <c r="V4" s="123"/>
      <c r="W4" s="123"/>
      <c r="X4" s="124"/>
      <c r="Y4" s="99"/>
      <c r="Z4" s="99"/>
      <c r="AA4" s="99"/>
    </row>
    <row r="5" spans="1:50" ht="15" customHeight="1" x14ac:dyDescent="0.35">
      <c r="A5" s="112"/>
      <c r="B5" s="113"/>
      <c r="C5" s="122"/>
      <c r="D5" s="123"/>
      <c r="E5" s="123"/>
      <c r="F5" s="123"/>
      <c r="G5" s="123"/>
      <c r="H5" s="123"/>
      <c r="I5" s="123"/>
      <c r="J5" s="123"/>
      <c r="K5" s="123"/>
      <c r="L5" s="123"/>
      <c r="M5" s="123"/>
      <c r="N5" s="123"/>
      <c r="O5" s="123"/>
      <c r="P5" s="123"/>
      <c r="Q5" s="123"/>
      <c r="R5" s="123"/>
      <c r="S5" s="123"/>
      <c r="T5" s="123"/>
      <c r="U5" s="123"/>
      <c r="V5" s="123"/>
      <c r="W5" s="123"/>
      <c r="X5" s="124"/>
      <c r="Y5" s="99" t="s">
        <v>4</v>
      </c>
      <c r="Z5" s="99"/>
      <c r="AA5" s="99"/>
    </row>
    <row r="6" spans="1:50" ht="20.25" customHeight="1" x14ac:dyDescent="0.35">
      <c r="A6" s="114"/>
      <c r="B6" s="115"/>
      <c r="C6" s="125"/>
      <c r="D6" s="126"/>
      <c r="E6" s="126"/>
      <c r="F6" s="126"/>
      <c r="G6" s="126"/>
      <c r="H6" s="126"/>
      <c r="I6" s="126"/>
      <c r="J6" s="126"/>
      <c r="K6" s="126"/>
      <c r="L6" s="126"/>
      <c r="M6" s="126"/>
      <c r="N6" s="126"/>
      <c r="O6" s="126"/>
      <c r="P6" s="126"/>
      <c r="Q6" s="126"/>
      <c r="R6" s="126"/>
      <c r="S6" s="126"/>
      <c r="T6" s="126"/>
      <c r="U6" s="126"/>
      <c r="V6" s="126"/>
      <c r="W6" s="126"/>
      <c r="X6" s="127"/>
      <c r="Y6" s="99"/>
      <c r="Z6" s="99"/>
      <c r="AA6" s="99"/>
    </row>
    <row r="7" spans="1:50" ht="4.5" customHeight="1" x14ac:dyDescent="0.35"/>
    <row r="8" spans="1:50" ht="22.5" customHeight="1" x14ac:dyDescent="0.35">
      <c r="A8" s="97" t="s">
        <v>5</v>
      </c>
      <c r="B8" s="98"/>
      <c r="C8" s="98"/>
      <c r="D8" s="98"/>
      <c r="E8" s="98"/>
      <c r="F8" s="98"/>
      <c r="G8" s="98"/>
      <c r="H8" s="107" t="s">
        <v>6</v>
      </c>
      <c r="I8" s="107"/>
      <c r="J8" s="107"/>
      <c r="K8" s="107"/>
      <c r="L8" s="107"/>
      <c r="M8" s="107"/>
      <c r="N8" s="105" t="s">
        <v>7</v>
      </c>
      <c r="O8" s="105"/>
      <c r="P8" s="105"/>
      <c r="Q8" s="105"/>
      <c r="R8" s="105"/>
      <c r="S8" s="131" t="s">
        <v>8</v>
      </c>
      <c r="T8" s="131"/>
      <c r="U8" s="131"/>
      <c r="V8" s="131"/>
      <c r="W8" s="131"/>
      <c r="X8" s="131"/>
      <c r="Y8" s="131"/>
      <c r="Z8" s="131"/>
      <c r="AA8" s="131"/>
    </row>
    <row r="9" spans="1:50" ht="29.25" customHeight="1" x14ac:dyDescent="0.35">
      <c r="A9" s="100" t="s">
        <v>9</v>
      </c>
      <c r="B9" s="95" t="s">
        <v>10</v>
      </c>
      <c r="C9" s="95" t="s">
        <v>11</v>
      </c>
      <c r="D9" s="116" t="s">
        <v>183</v>
      </c>
      <c r="E9" s="117"/>
      <c r="F9" s="117"/>
      <c r="G9" s="118"/>
      <c r="H9" s="108" t="s">
        <v>12</v>
      </c>
      <c r="I9" s="108" t="s">
        <v>13</v>
      </c>
      <c r="J9" s="108" t="s">
        <v>14</v>
      </c>
      <c r="K9" s="108" t="s">
        <v>15</v>
      </c>
      <c r="L9" s="108" t="s">
        <v>16</v>
      </c>
      <c r="M9" s="108" t="s">
        <v>17</v>
      </c>
      <c r="N9" s="106" t="s">
        <v>18</v>
      </c>
      <c r="O9" s="106" t="s">
        <v>19</v>
      </c>
      <c r="P9" s="106" t="s">
        <v>20</v>
      </c>
      <c r="Q9" s="106" t="s">
        <v>21</v>
      </c>
      <c r="R9" s="106" t="s">
        <v>22</v>
      </c>
      <c r="S9" s="102" t="s">
        <v>18</v>
      </c>
      <c r="T9" s="128" t="s">
        <v>23</v>
      </c>
      <c r="U9" s="129"/>
      <c r="V9" s="129"/>
      <c r="W9" s="130"/>
      <c r="X9" s="103" t="s">
        <v>24</v>
      </c>
      <c r="Y9" s="102" t="s">
        <v>25</v>
      </c>
      <c r="Z9" s="103" t="s">
        <v>26</v>
      </c>
      <c r="AA9" s="102" t="s">
        <v>27</v>
      </c>
    </row>
    <row r="10" spans="1:50" ht="24.75" customHeight="1" x14ac:dyDescent="0.35">
      <c r="A10" s="101"/>
      <c r="B10" s="96"/>
      <c r="C10" s="96"/>
      <c r="D10" s="13" t="s">
        <v>28</v>
      </c>
      <c r="E10" s="10" t="s">
        <v>29</v>
      </c>
      <c r="F10" s="10" t="s">
        <v>30</v>
      </c>
      <c r="G10" s="10" t="s">
        <v>31</v>
      </c>
      <c r="H10" s="109"/>
      <c r="I10" s="109"/>
      <c r="J10" s="109"/>
      <c r="K10" s="109"/>
      <c r="L10" s="109"/>
      <c r="M10" s="109"/>
      <c r="N10" s="106"/>
      <c r="O10" s="106"/>
      <c r="P10" s="106"/>
      <c r="Q10" s="106"/>
      <c r="R10" s="106"/>
      <c r="S10" s="102"/>
      <c r="T10" s="89" t="s">
        <v>32</v>
      </c>
      <c r="U10" s="89" t="s">
        <v>33</v>
      </c>
      <c r="V10" s="89" t="s">
        <v>34</v>
      </c>
      <c r="W10" s="89" t="s">
        <v>35</v>
      </c>
      <c r="X10" s="104"/>
      <c r="Y10" s="102"/>
      <c r="Z10" s="104"/>
      <c r="AA10" s="102"/>
    </row>
    <row r="11" spans="1:50" ht="32" x14ac:dyDescent="0.35">
      <c r="A11" s="14" t="s">
        <v>36</v>
      </c>
      <c r="B11" s="14" t="s">
        <v>37</v>
      </c>
      <c r="C11" s="14" t="s">
        <v>38</v>
      </c>
      <c r="D11" s="14" t="s">
        <v>39</v>
      </c>
      <c r="E11" s="15" t="s">
        <v>40</v>
      </c>
      <c r="F11" s="14" t="s">
        <v>38</v>
      </c>
      <c r="G11" s="14" t="s">
        <v>38</v>
      </c>
      <c r="H11" s="16" t="s">
        <v>41</v>
      </c>
      <c r="I11" s="16" t="s">
        <v>42</v>
      </c>
      <c r="J11" s="16" t="s">
        <v>38</v>
      </c>
      <c r="K11" s="17" t="s">
        <v>40</v>
      </c>
      <c r="L11" s="17" t="s">
        <v>40</v>
      </c>
      <c r="M11" s="16" t="s">
        <v>43</v>
      </c>
      <c r="N11" s="18" t="s">
        <v>40</v>
      </c>
      <c r="O11" s="21" t="s">
        <v>44</v>
      </c>
      <c r="P11" s="21" t="s">
        <v>45</v>
      </c>
      <c r="Q11" s="21" t="s">
        <v>46</v>
      </c>
      <c r="R11" s="21" t="s">
        <v>47</v>
      </c>
      <c r="S11" s="19" t="s">
        <v>40</v>
      </c>
      <c r="T11" s="20" t="s">
        <v>48</v>
      </c>
      <c r="U11" s="20" t="s">
        <v>48</v>
      </c>
      <c r="V11" s="20" t="s">
        <v>48</v>
      </c>
      <c r="W11" s="20" t="s">
        <v>47</v>
      </c>
      <c r="X11" s="20" t="s">
        <v>47</v>
      </c>
      <c r="Y11" s="20" t="s">
        <v>49</v>
      </c>
      <c r="Z11" s="20" t="s">
        <v>48</v>
      </c>
      <c r="AA11" s="20" t="s">
        <v>50</v>
      </c>
    </row>
    <row r="12" spans="1:50" ht="236.25" customHeight="1" x14ac:dyDescent="0.35">
      <c r="A12" s="11">
        <v>1</v>
      </c>
      <c r="B12" s="11" t="s">
        <v>157</v>
      </c>
      <c r="C12" s="11" t="s">
        <v>68</v>
      </c>
      <c r="D12" s="94" t="s">
        <v>179</v>
      </c>
      <c r="E12" s="75">
        <v>46111</v>
      </c>
      <c r="F12" s="11" t="s">
        <v>162</v>
      </c>
      <c r="G12" s="11" t="s">
        <v>92</v>
      </c>
      <c r="H12" s="27" t="s">
        <v>180</v>
      </c>
      <c r="I12" s="27" t="s">
        <v>181</v>
      </c>
      <c r="J12" s="28" t="s">
        <v>98</v>
      </c>
      <c r="K12" s="68">
        <v>46111</v>
      </c>
      <c r="L12" s="68">
        <v>46476</v>
      </c>
      <c r="M12" s="28" t="s">
        <v>182</v>
      </c>
      <c r="N12" s="76"/>
      <c r="O12" s="77"/>
      <c r="P12" s="78"/>
      <c r="Q12" s="77"/>
      <c r="R12" s="91" t="str">
        <f t="shared" ref="R12:R16" si="0">IF(P12="","",IF(P12&gt;0.8,"Alta",IF(P12&lt;0.6,"Baja","Media")))</f>
        <v/>
      </c>
      <c r="S12" s="79"/>
      <c r="T12" s="81"/>
      <c r="U12" s="81"/>
      <c r="V12" s="81"/>
      <c r="W12" s="90" t="str">
        <f t="shared" ref="W12:W16" si="1">IF(X12="","",IF(X12&gt;0.8,"Alta",IF(X12&lt;0.6,"Baja","Media")))</f>
        <v>Baja</v>
      </c>
      <c r="X12" s="90">
        <f t="shared" ref="X12:X16" si="2">IF(D12="","",(IF(T12="SI",0.5,IF(T12="Parcial",0.25,0))+IF(U12="SI",0.3,IF(U12="Parcial",0.15,0))+IF(V12="SI",0.2,IF(V12="Parcial",0.1,0))))</f>
        <v>0</v>
      </c>
      <c r="Y12" s="80"/>
      <c r="Z12" s="81"/>
      <c r="AA12" s="80"/>
      <c r="AB12" s="85"/>
      <c r="AC12" s="86" t="s">
        <v>52</v>
      </c>
      <c r="AD12" s="85"/>
      <c r="AE12" s="87"/>
      <c r="AF12" s="87"/>
      <c r="AH12" s="85"/>
      <c r="AI12" s="85"/>
      <c r="AJ12" s="85"/>
      <c r="AK12" s="85"/>
      <c r="AL12" s="85"/>
      <c r="AM12" s="87"/>
      <c r="AN12" s="87"/>
      <c r="AP12" s="85"/>
      <c r="AQ12" s="85"/>
      <c r="AR12" s="85"/>
      <c r="AS12" s="87"/>
      <c r="AT12" s="87"/>
      <c r="AV12" s="88"/>
      <c r="AW12" s="88"/>
      <c r="AX12" s="88"/>
    </row>
    <row r="13" spans="1:50" ht="173.25" customHeight="1" x14ac:dyDescent="0.35">
      <c r="A13" s="11">
        <v>2</v>
      </c>
      <c r="B13" s="93" t="s">
        <v>157</v>
      </c>
      <c r="C13" s="11" t="s">
        <v>160</v>
      </c>
      <c r="D13" s="94" t="s">
        <v>172</v>
      </c>
      <c r="E13" s="75">
        <v>45929</v>
      </c>
      <c r="F13" s="11" t="s">
        <v>162</v>
      </c>
      <c r="G13" s="11" t="s">
        <v>173</v>
      </c>
      <c r="H13" s="27" t="s">
        <v>174</v>
      </c>
      <c r="I13" s="27" t="s">
        <v>175</v>
      </c>
      <c r="J13" s="28" t="s">
        <v>98</v>
      </c>
      <c r="K13" s="68">
        <v>45950</v>
      </c>
      <c r="L13" s="68">
        <v>46142</v>
      </c>
      <c r="M13" s="28" t="s">
        <v>166</v>
      </c>
      <c r="N13" s="76"/>
      <c r="O13" s="77"/>
      <c r="P13" s="78"/>
      <c r="Q13" s="77"/>
      <c r="R13" s="91"/>
      <c r="S13" s="79"/>
      <c r="T13" s="81"/>
      <c r="U13" s="81"/>
      <c r="V13" s="81"/>
      <c r="W13" s="90"/>
      <c r="X13" s="90"/>
      <c r="Y13" s="80"/>
      <c r="Z13" s="81"/>
      <c r="AA13" s="80"/>
      <c r="AB13" s="85"/>
      <c r="AC13" s="86"/>
      <c r="AD13" s="85"/>
      <c r="AE13" s="87"/>
      <c r="AF13" s="87"/>
      <c r="AH13" s="85"/>
      <c r="AI13" s="85"/>
      <c r="AJ13" s="85"/>
      <c r="AK13" s="85"/>
      <c r="AL13" s="85"/>
      <c r="AM13" s="87"/>
      <c r="AN13" s="87"/>
      <c r="AP13" s="85"/>
      <c r="AQ13" s="85"/>
      <c r="AR13" s="85"/>
      <c r="AS13" s="87"/>
      <c r="AT13" s="87"/>
      <c r="AV13" s="88"/>
      <c r="AW13" s="88"/>
      <c r="AX13" s="88"/>
    </row>
    <row r="14" spans="1:50" ht="191.15" customHeight="1" x14ac:dyDescent="0.35">
      <c r="A14" s="11">
        <v>3</v>
      </c>
      <c r="B14" s="93" t="s">
        <v>157</v>
      </c>
      <c r="C14" s="11" t="s">
        <v>160</v>
      </c>
      <c r="D14" s="94" t="s">
        <v>163</v>
      </c>
      <c r="E14" s="75">
        <v>45929</v>
      </c>
      <c r="F14" s="11" t="s">
        <v>162</v>
      </c>
      <c r="G14" s="11" t="s">
        <v>88</v>
      </c>
      <c r="H14" s="27" t="s">
        <v>176</v>
      </c>
      <c r="I14" s="27" t="s">
        <v>177</v>
      </c>
      <c r="J14" s="28" t="s">
        <v>98</v>
      </c>
      <c r="K14" s="68">
        <v>45950</v>
      </c>
      <c r="L14" s="68">
        <v>46142</v>
      </c>
      <c r="M14" s="28" t="s">
        <v>166</v>
      </c>
      <c r="N14" s="76"/>
      <c r="O14" s="82"/>
      <c r="P14" s="83"/>
      <c r="Q14" s="77"/>
      <c r="R14" s="91" t="str">
        <f t="shared" si="0"/>
        <v/>
      </c>
      <c r="S14" s="79"/>
      <c r="T14" s="81"/>
      <c r="U14" s="81"/>
      <c r="V14" s="81"/>
      <c r="W14" s="90" t="str">
        <f t="shared" si="1"/>
        <v>Baja</v>
      </c>
      <c r="X14" s="90">
        <f t="shared" si="2"/>
        <v>0</v>
      </c>
      <c r="Y14" s="80"/>
      <c r="Z14" s="81"/>
      <c r="AA14" s="80"/>
      <c r="AB14" s="85"/>
      <c r="AC14" s="86" t="s">
        <v>52</v>
      </c>
      <c r="AD14" s="85"/>
      <c r="AE14" s="87"/>
      <c r="AF14" s="87"/>
      <c r="AH14" s="85"/>
      <c r="AI14" s="85"/>
      <c r="AJ14" s="85"/>
      <c r="AK14" s="85"/>
      <c r="AL14" s="85"/>
      <c r="AM14" s="87"/>
      <c r="AN14" s="87"/>
      <c r="AP14" s="85"/>
      <c r="AQ14" s="85"/>
      <c r="AR14" s="85"/>
      <c r="AS14" s="87"/>
      <c r="AT14" s="87"/>
      <c r="AV14" s="88"/>
      <c r="AW14" s="88"/>
      <c r="AX14" s="88"/>
    </row>
    <row r="15" spans="1:50" ht="148.5" customHeight="1" x14ac:dyDescent="0.35">
      <c r="A15" s="11">
        <v>4</v>
      </c>
      <c r="B15" s="93" t="s">
        <v>65</v>
      </c>
      <c r="C15" s="11" t="s">
        <v>159</v>
      </c>
      <c r="D15" s="94" t="s">
        <v>164</v>
      </c>
      <c r="E15" s="75">
        <v>45929</v>
      </c>
      <c r="F15" s="11" t="s">
        <v>162</v>
      </c>
      <c r="G15" s="11" t="s">
        <v>88</v>
      </c>
      <c r="H15" s="27" t="s">
        <v>167</v>
      </c>
      <c r="I15" s="27" t="s">
        <v>171</v>
      </c>
      <c r="J15" s="28" t="s">
        <v>98</v>
      </c>
      <c r="K15" s="68">
        <v>45950</v>
      </c>
      <c r="L15" s="68">
        <v>46233</v>
      </c>
      <c r="M15" s="28" t="s">
        <v>169</v>
      </c>
      <c r="N15" s="76"/>
      <c r="O15" s="82"/>
      <c r="P15" s="83"/>
      <c r="Q15" s="84"/>
      <c r="R15" s="91" t="str">
        <f t="shared" si="0"/>
        <v/>
      </c>
      <c r="S15" s="79"/>
      <c r="T15" s="81"/>
      <c r="U15" s="81"/>
      <c r="V15" s="81"/>
      <c r="W15" s="90" t="str">
        <f t="shared" si="1"/>
        <v>Baja</v>
      </c>
      <c r="X15" s="90">
        <f t="shared" si="2"/>
        <v>0</v>
      </c>
      <c r="Y15" s="80"/>
      <c r="Z15" s="81"/>
      <c r="AA15" s="80"/>
      <c r="AB15" s="85"/>
      <c r="AC15" s="86" t="s">
        <v>52</v>
      </c>
      <c r="AD15" s="85"/>
      <c r="AE15" s="87"/>
      <c r="AF15" s="87"/>
      <c r="AH15" s="85"/>
      <c r="AI15" s="85"/>
      <c r="AJ15" s="85"/>
      <c r="AK15" s="85"/>
      <c r="AL15" s="85"/>
      <c r="AM15" s="87"/>
      <c r="AN15" s="87"/>
      <c r="AP15" s="85"/>
      <c r="AQ15" s="85"/>
      <c r="AR15" s="85"/>
      <c r="AS15" s="87"/>
      <c r="AT15" s="87"/>
      <c r="AV15" s="88"/>
      <c r="AW15" s="88"/>
      <c r="AX15" s="88"/>
    </row>
    <row r="16" spans="1:50" ht="177" customHeight="1" x14ac:dyDescent="0.35">
      <c r="A16" s="11">
        <v>5</v>
      </c>
      <c r="B16" s="93" t="s">
        <v>66</v>
      </c>
      <c r="C16" s="11" t="s">
        <v>69</v>
      </c>
      <c r="D16" s="94" t="s">
        <v>165</v>
      </c>
      <c r="E16" s="75">
        <v>45929</v>
      </c>
      <c r="F16" s="11" t="s">
        <v>162</v>
      </c>
      <c r="G16" s="11" t="s">
        <v>88</v>
      </c>
      <c r="H16" s="27" t="s">
        <v>170</v>
      </c>
      <c r="I16" s="27" t="s">
        <v>178</v>
      </c>
      <c r="J16" s="28" t="s">
        <v>98</v>
      </c>
      <c r="K16" s="68">
        <v>45950</v>
      </c>
      <c r="L16" s="68">
        <v>45991</v>
      </c>
      <c r="M16" s="28" t="s">
        <v>168</v>
      </c>
      <c r="N16" s="76"/>
      <c r="O16" s="82"/>
      <c r="P16" s="83"/>
      <c r="Q16" s="84"/>
      <c r="R16" s="91" t="str">
        <f t="shared" si="0"/>
        <v/>
      </c>
      <c r="S16" s="79"/>
      <c r="T16" s="81"/>
      <c r="U16" s="81"/>
      <c r="V16" s="81"/>
      <c r="W16" s="90" t="str">
        <f t="shared" si="1"/>
        <v>Baja</v>
      </c>
      <c r="X16" s="90">
        <f t="shared" si="2"/>
        <v>0</v>
      </c>
      <c r="Y16" s="80"/>
      <c r="Z16" s="81"/>
      <c r="AA16" s="80"/>
      <c r="AB16" s="85"/>
      <c r="AC16" s="86" t="s">
        <v>52</v>
      </c>
      <c r="AD16" s="85"/>
      <c r="AE16" s="87"/>
      <c r="AF16" s="87"/>
      <c r="AH16" s="85"/>
      <c r="AI16" s="85"/>
      <c r="AJ16" s="85"/>
      <c r="AK16" s="85"/>
      <c r="AL16" s="85"/>
      <c r="AM16" s="87"/>
      <c r="AN16" s="87"/>
      <c r="AP16" s="85"/>
      <c r="AQ16" s="85"/>
      <c r="AR16" s="85"/>
      <c r="AS16" s="87"/>
      <c r="AT16" s="87"/>
      <c r="AV16" s="88"/>
      <c r="AW16" s="88"/>
      <c r="AX16" s="88"/>
    </row>
    <row r="17" spans="4:27" x14ac:dyDescent="0.35">
      <c r="D17" s="74"/>
      <c r="AA17" s="92"/>
    </row>
    <row r="18" spans="4:27" x14ac:dyDescent="0.35">
      <c r="D18" s="74"/>
      <c r="AA18" s="92"/>
    </row>
    <row r="19" spans="4:27" x14ac:dyDescent="0.35">
      <c r="D19" s="74"/>
      <c r="AA19" s="92"/>
    </row>
    <row r="20" spans="4:27" x14ac:dyDescent="0.35">
      <c r="D20" s="74"/>
      <c r="AA20" s="92"/>
    </row>
    <row r="21" spans="4:27" x14ac:dyDescent="0.35">
      <c r="D21" s="74"/>
      <c r="AA21" s="92"/>
    </row>
    <row r="22" spans="4:27" x14ac:dyDescent="0.35">
      <c r="D22" s="74"/>
      <c r="AA22" s="92"/>
    </row>
    <row r="23" spans="4:27" x14ac:dyDescent="0.35">
      <c r="D23" s="74"/>
      <c r="AA23" s="92"/>
    </row>
    <row r="24" spans="4:27" x14ac:dyDescent="0.35">
      <c r="AA24" s="92"/>
    </row>
    <row r="25" spans="4:27" x14ac:dyDescent="0.35">
      <c r="AA25" s="92"/>
    </row>
    <row r="26" spans="4:27" x14ac:dyDescent="0.35">
      <c r="AA26" s="92"/>
    </row>
    <row r="27" spans="4:27" x14ac:dyDescent="0.35">
      <c r="AA27" s="92"/>
    </row>
    <row r="28" spans="4:27" x14ac:dyDescent="0.35">
      <c r="AA28" s="92"/>
    </row>
    <row r="29" spans="4:27" x14ac:dyDescent="0.35">
      <c r="AA29" s="92"/>
    </row>
    <row r="30" spans="4:27" x14ac:dyDescent="0.35">
      <c r="AA30" s="92"/>
    </row>
    <row r="31" spans="4:27" x14ac:dyDescent="0.35">
      <c r="AA31" s="92"/>
    </row>
    <row r="32" spans="4:27" x14ac:dyDescent="0.35">
      <c r="AA32" s="92"/>
    </row>
    <row r="33" spans="27:27" x14ac:dyDescent="0.35">
      <c r="AA33" s="92"/>
    </row>
    <row r="34" spans="27:27" x14ac:dyDescent="0.35">
      <c r="AA34" s="92"/>
    </row>
    <row r="35" spans="27:27" x14ac:dyDescent="0.35">
      <c r="AA35" s="92"/>
    </row>
    <row r="36" spans="27:27" x14ac:dyDescent="0.35">
      <c r="AA36" s="92"/>
    </row>
    <row r="37" spans="27:27" x14ac:dyDescent="0.35">
      <c r="AA37" s="92"/>
    </row>
    <row r="38" spans="27:27" x14ac:dyDescent="0.35">
      <c r="AA38" s="92"/>
    </row>
    <row r="39" spans="27:27" x14ac:dyDescent="0.35">
      <c r="AA39" s="92"/>
    </row>
    <row r="40" spans="27:27" x14ac:dyDescent="0.35">
      <c r="AA40" s="92"/>
    </row>
    <row r="41" spans="27:27" x14ac:dyDescent="0.35">
      <c r="AA41" s="92"/>
    </row>
    <row r="42" spans="27:27" x14ac:dyDescent="0.35">
      <c r="AA42" s="92"/>
    </row>
    <row r="43" spans="27:27" x14ac:dyDescent="0.35">
      <c r="AA43" s="92"/>
    </row>
    <row r="44" spans="27:27" x14ac:dyDescent="0.35">
      <c r="AA44" s="92"/>
    </row>
    <row r="45" spans="27:27" x14ac:dyDescent="0.35">
      <c r="AA45" s="92"/>
    </row>
    <row r="46" spans="27:27" x14ac:dyDescent="0.35">
      <c r="AA46" s="92"/>
    </row>
    <row r="47" spans="27:27" x14ac:dyDescent="0.35">
      <c r="AA47" s="92"/>
    </row>
    <row r="48" spans="27:27" x14ac:dyDescent="0.35">
      <c r="AA48" s="92"/>
    </row>
    <row r="49" spans="27:27" x14ac:dyDescent="0.35">
      <c r="AA49" s="92"/>
    </row>
    <row r="50" spans="27:27" x14ac:dyDescent="0.35">
      <c r="AA50" s="92"/>
    </row>
    <row r="51" spans="27:27" x14ac:dyDescent="0.35">
      <c r="AA51" s="92"/>
    </row>
    <row r="52" spans="27:27" x14ac:dyDescent="0.35">
      <c r="AA52" s="92"/>
    </row>
    <row r="53" spans="27:27" x14ac:dyDescent="0.35">
      <c r="AA53" s="92"/>
    </row>
    <row r="54" spans="27:27" x14ac:dyDescent="0.35">
      <c r="AA54" s="92"/>
    </row>
    <row r="55" spans="27:27" x14ac:dyDescent="0.35">
      <c r="AA55" s="92"/>
    </row>
    <row r="56" spans="27:27" x14ac:dyDescent="0.35">
      <c r="AA56" s="92"/>
    </row>
    <row r="57" spans="27:27" x14ac:dyDescent="0.35">
      <c r="AA57" s="92"/>
    </row>
    <row r="58" spans="27:27" x14ac:dyDescent="0.35">
      <c r="AA58" s="92"/>
    </row>
    <row r="59" spans="27:27" x14ac:dyDescent="0.35">
      <c r="AA59" s="92"/>
    </row>
    <row r="60" spans="27:27" x14ac:dyDescent="0.35">
      <c r="AA60" s="92"/>
    </row>
    <row r="61" spans="27:27" x14ac:dyDescent="0.35">
      <c r="AA61" s="92"/>
    </row>
    <row r="62" spans="27:27" x14ac:dyDescent="0.35">
      <c r="AA62" s="92"/>
    </row>
    <row r="63" spans="27:27" x14ac:dyDescent="0.35">
      <c r="AA63" s="92"/>
    </row>
    <row r="64" spans="27:27" x14ac:dyDescent="0.35">
      <c r="AA64" s="92"/>
    </row>
    <row r="65" spans="27:27" x14ac:dyDescent="0.35">
      <c r="AA65" s="92"/>
    </row>
    <row r="66" spans="27:27" x14ac:dyDescent="0.35">
      <c r="AA66" s="92"/>
    </row>
    <row r="67" spans="27:27" x14ac:dyDescent="0.35">
      <c r="AA67" s="92"/>
    </row>
    <row r="68" spans="27:27" x14ac:dyDescent="0.35">
      <c r="AA68" s="92"/>
    </row>
    <row r="69" spans="27:27" x14ac:dyDescent="0.35">
      <c r="AA69" s="92"/>
    </row>
    <row r="70" spans="27:27" x14ac:dyDescent="0.35">
      <c r="AA70" s="92"/>
    </row>
    <row r="71" spans="27:27" x14ac:dyDescent="0.35">
      <c r="AA71" s="92"/>
    </row>
    <row r="72" spans="27:27" x14ac:dyDescent="0.35">
      <c r="AA72" s="92"/>
    </row>
    <row r="73" spans="27:27" x14ac:dyDescent="0.35">
      <c r="AA73" s="92"/>
    </row>
    <row r="74" spans="27:27" x14ac:dyDescent="0.35">
      <c r="AA74" s="92"/>
    </row>
    <row r="75" spans="27:27" x14ac:dyDescent="0.35">
      <c r="AA75" s="92"/>
    </row>
    <row r="76" spans="27:27" x14ac:dyDescent="0.35">
      <c r="AA76" s="92"/>
    </row>
    <row r="77" spans="27:27" x14ac:dyDescent="0.35">
      <c r="AA77" s="92"/>
    </row>
    <row r="78" spans="27:27" x14ac:dyDescent="0.35">
      <c r="AA78" s="92"/>
    </row>
    <row r="79" spans="27:27" x14ac:dyDescent="0.35">
      <c r="AA79" s="92"/>
    </row>
    <row r="80" spans="27:27" x14ac:dyDescent="0.35">
      <c r="AA80" s="92"/>
    </row>
    <row r="81" spans="27:27" x14ac:dyDescent="0.35">
      <c r="AA81" s="92"/>
    </row>
    <row r="82" spans="27:27" x14ac:dyDescent="0.35">
      <c r="AA82" s="92"/>
    </row>
    <row r="83" spans="27:27" x14ac:dyDescent="0.35">
      <c r="AA83" s="92"/>
    </row>
    <row r="84" spans="27:27" x14ac:dyDescent="0.35">
      <c r="AA84" s="92"/>
    </row>
    <row r="85" spans="27:27" x14ac:dyDescent="0.35">
      <c r="AA85" s="92"/>
    </row>
    <row r="86" spans="27:27" x14ac:dyDescent="0.35">
      <c r="AA86" s="92"/>
    </row>
    <row r="87" spans="27:27" x14ac:dyDescent="0.35">
      <c r="AA87" s="92"/>
    </row>
    <row r="88" spans="27:27" x14ac:dyDescent="0.35">
      <c r="AA88" s="92"/>
    </row>
    <row r="89" spans="27:27" x14ac:dyDescent="0.35">
      <c r="AA89" s="92"/>
    </row>
    <row r="90" spans="27:27" x14ac:dyDescent="0.35">
      <c r="AA90" s="92"/>
    </row>
    <row r="91" spans="27:27" x14ac:dyDescent="0.35">
      <c r="AA91" s="92"/>
    </row>
    <row r="92" spans="27:27" x14ac:dyDescent="0.35">
      <c r="AA92" s="92"/>
    </row>
    <row r="93" spans="27:27" x14ac:dyDescent="0.35">
      <c r="AA93" s="92"/>
    </row>
    <row r="94" spans="27:27" x14ac:dyDescent="0.35">
      <c r="AA94" s="92"/>
    </row>
    <row r="95" spans="27:27" x14ac:dyDescent="0.35">
      <c r="AA95" s="92"/>
    </row>
    <row r="96" spans="27:27" x14ac:dyDescent="0.35">
      <c r="AA96" s="92"/>
    </row>
    <row r="97" spans="27:27" x14ac:dyDescent="0.35">
      <c r="AA97" s="92"/>
    </row>
    <row r="98" spans="27:27" x14ac:dyDescent="0.35">
      <c r="AA98" s="92"/>
    </row>
    <row r="99" spans="27:27" x14ac:dyDescent="0.35">
      <c r="AA99" s="92"/>
    </row>
    <row r="100" spans="27:27" x14ac:dyDescent="0.35">
      <c r="AA100" s="92"/>
    </row>
    <row r="101" spans="27:27" x14ac:dyDescent="0.35">
      <c r="AA101" s="92"/>
    </row>
    <row r="102" spans="27:27" x14ac:dyDescent="0.35">
      <c r="AA102" s="92"/>
    </row>
    <row r="103" spans="27:27" x14ac:dyDescent="0.35">
      <c r="AA103" s="92"/>
    </row>
    <row r="104" spans="27:27" x14ac:dyDescent="0.35">
      <c r="AA104" s="92"/>
    </row>
    <row r="105" spans="27:27" x14ac:dyDescent="0.35">
      <c r="AA105" s="92"/>
    </row>
    <row r="106" spans="27:27" x14ac:dyDescent="0.35">
      <c r="AA106" s="92"/>
    </row>
    <row r="107" spans="27:27" x14ac:dyDescent="0.35">
      <c r="AA107" s="92"/>
    </row>
    <row r="108" spans="27:27" x14ac:dyDescent="0.35">
      <c r="AA108" s="92"/>
    </row>
    <row r="109" spans="27:27" x14ac:dyDescent="0.35">
      <c r="AA109" s="92"/>
    </row>
    <row r="110" spans="27:27" x14ac:dyDescent="0.35">
      <c r="AA110" s="92"/>
    </row>
    <row r="111" spans="27:27" x14ac:dyDescent="0.35">
      <c r="AA111" s="92"/>
    </row>
    <row r="112" spans="27:27" x14ac:dyDescent="0.35">
      <c r="AA112" s="92"/>
    </row>
    <row r="113" spans="27:27" x14ac:dyDescent="0.35">
      <c r="AA113" s="92"/>
    </row>
    <row r="114" spans="27:27" x14ac:dyDescent="0.35">
      <c r="AA114" s="92"/>
    </row>
    <row r="115" spans="27:27" x14ac:dyDescent="0.35">
      <c r="AA115" s="92"/>
    </row>
    <row r="116" spans="27:27" x14ac:dyDescent="0.35">
      <c r="AA116" s="92"/>
    </row>
    <row r="117" spans="27:27" x14ac:dyDescent="0.35">
      <c r="AA117" s="92"/>
    </row>
    <row r="118" spans="27:27" x14ac:dyDescent="0.35">
      <c r="AA118" s="92"/>
    </row>
    <row r="119" spans="27:27" x14ac:dyDescent="0.35">
      <c r="AA119" s="92"/>
    </row>
    <row r="120" spans="27:27" x14ac:dyDescent="0.35">
      <c r="AA120" s="92"/>
    </row>
    <row r="121" spans="27:27" x14ac:dyDescent="0.35">
      <c r="AA121" s="92"/>
    </row>
    <row r="122" spans="27:27" x14ac:dyDescent="0.35">
      <c r="AA122" s="92"/>
    </row>
    <row r="123" spans="27:27" x14ac:dyDescent="0.35">
      <c r="AA123" s="92"/>
    </row>
    <row r="124" spans="27:27" x14ac:dyDescent="0.35">
      <c r="AA124" s="92"/>
    </row>
    <row r="125" spans="27:27" x14ac:dyDescent="0.35">
      <c r="AA125" s="92"/>
    </row>
    <row r="126" spans="27:27" x14ac:dyDescent="0.35">
      <c r="AA126" s="92"/>
    </row>
    <row r="127" spans="27:27" x14ac:dyDescent="0.35">
      <c r="AA127" s="92"/>
    </row>
    <row r="128" spans="27:27" x14ac:dyDescent="0.35">
      <c r="AA128" s="92"/>
    </row>
    <row r="129" spans="27:27" x14ac:dyDescent="0.35">
      <c r="AA129" s="92"/>
    </row>
    <row r="130" spans="27:27" x14ac:dyDescent="0.35">
      <c r="AA130" s="92"/>
    </row>
    <row r="131" spans="27:27" x14ac:dyDescent="0.35">
      <c r="AA131" s="92"/>
    </row>
    <row r="132" spans="27:27" x14ac:dyDescent="0.35">
      <c r="AA132" s="92"/>
    </row>
    <row r="133" spans="27:27" x14ac:dyDescent="0.35">
      <c r="AA133" s="92"/>
    </row>
    <row r="134" spans="27:27" x14ac:dyDescent="0.35">
      <c r="AA134" s="92"/>
    </row>
    <row r="135" spans="27:27" x14ac:dyDescent="0.35">
      <c r="AA135" s="92"/>
    </row>
    <row r="136" spans="27:27" x14ac:dyDescent="0.35">
      <c r="AA136" s="92"/>
    </row>
    <row r="137" spans="27:27" x14ac:dyDescent="0.35">
      <c r="AA137" s="92"/>
    </row>
    <row r="138" spans="27:27" x14ac:dyDescent="0.35">
      <c r="AA138" s="92"/>
    </row>
    <row r="139" spans="27:27" x14ac:dyDescent="0.35">
      <c r="AA139" s="92"/>
    </row>
    <row r="140" spans="27:27" x14ac:dyDescent="0.35">
      <c r="AA140" s="92"/>
    </row>
    <row r="141" spans="27:27" x14ac:dyDescent="0.35">
      <c r="AA141" s="92"/>
    </row>
    <row r="142" spans="27:27" x14ac:dyDescent="0.35">
      <c r="AA142" s="92"/>
    </row>
    <row r="143" spans="27:27" x14ac:dyDescent="0.35">
      <c r="AA143" s="92"/>
    </row>
    <row r="144" spans="27:27" x14ac:dyDescent="0.35">
      <c r="AA144" s="92"/>
    </row>
    <row r="145" spans="27:27" x14ac:dyDescent="0.35">
      <c r="AA145" s="92"/>
    </row>
  </sheetData>
  <autoFilter ref="A10:AX16" xr:uid="{00000000-0009-0000-0000-000000000000}"/>
  <mergeCells count="31">
    <mergeCell ref="Y1:AA2"/>
    <mergeCell ref="Y3:Y4"/>
    <mergeCell ref="Y5:AA6"/>
    <mergeCell ref="C1:X6"/>
    <mergeCell ref="N9:N10"/>
    <mergeCell ref="O9:O10"/>
    <mergeCell ref="S9:S10"/>
    <mergeCell ref="Y9:Y10"/>
    <mergeCell ref="P9:P10"/>
    <mergeCell ref="T9:W9"/>
    <mergeCell ref="R9:R10"/>
    <mergeCell ref="S8:AA8"/>
    <mergeCell ref="J9:J10"/>
    <mergeCell ref="K9:K10"/>
    <mergeCell ref="L9:L10"/>
    <mergeCell ref="B9:B10"/>
    <mergeCell ref="C9:C10"/>
    <mergeCell ref="A8:G8"/>
    <mergeCell ref="Z3:AA4"/>
    <mergeCell ref="A9:A10"/>
    <mergeCell ref="AA9:AA10"/>
    <mergeCell ref="Z9:Z10"/>
    <mergeCell ref="N8:R8"/>
    <mergeCell ref="Q9:Q10"/>
    <mergeCell ref="X9:X10"/>
    <mergeCell ref="H8:M8"/>
    <mergeCell ref="M9:M10"/>
    <mergeCell ref="A1:B6"/>
    <mergeCell ref="D9:G9"/>
    <mergeCell ref="H9:H10"/>
    <mergeCell ref="I9:I10"/>
  </mergeCells>
  <conditionalFormatting sqref="B12:B16">
    <cfRule type="cellIs" dxfId="2" priority="3" operator="equal">
      <formula>"Primero seleccione el Proceso"</formula>
    </cfRule>
    <cfRule type="cellIs" dxfId="1" priority="34" operator="equal">
      <formula>""</formula>
    </cfRule>
    <cfRule type="cellIs" dxfId="0" priority="36" operator="notEqual">
      <formula>"Primero seleccione el Proceso"</formula>
    </cfRule>
  </conditionalFormatting>
  <printOptions horizontalCentered="1"/>
  <pageMargins left="0.23622047244094491" right="0.23622047244094491" top="0.74803149606299213" bottom="0.74803149606299213" header="0.31496062992125984" footer="0.31496062992125984"/>
  <pageSetup scale="35" fitToHeight="6"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Listas!$A$33:$A$42</xm:f>
          </x14:formula1>
          <xm:sqref>G12:G16</xm:sqref>
        </x14:dataValidation>
        <x14:dataValidation type="list" allowBlank="1" showInputMessage="1" showErrorMessage="1" xr:uid="{00000000-0002-0000-0000-000004000000}">
          <x14:formula1>
            <xm:f>Listas!$A$45:$A$49</xm:f>
          </x14:formula1>
          <xm:sqref>J12:J16</xm:sqref>
        </x14:dataValidation>
        <x14:dataValidation type="list" allowBlank="1" showInputMessage="1" showErrorMessage="1" xr:uid="{00000000-0002-0000-0000-000006000000}">
          <x14:formula1>
            <xm:f>Listas!$A$52:$A$55</xm:f>
          </x14:formula1>
          <xm:sqref>T12:V16</xm:sqref>
        </x14:dataValidation>
        <x14:dataValidation type="list" allowBlank="1" showInputMessage="1" showErrorMessage="1" xr:uid="{00000000-0002-0000-0000-000007000000}">
          <x14:formula1>
            <xm:f>Listas!$B$51:$B$54</xm:f>
          </x14:formula1>
          <xm:sqref>Z12:Z16</xm:sqref>
        </x14:dataValidation>
        <x14:dataValidation type="list" allowBlank="1" showInputMessage="1" showErrorMessage="1" xr:uid="{00000000-0002-0000-0000-000005000000}">
          <x14:formula1>
            <xm:f>Listas!$B$11:$B$25</xm:f>
          </x14:formula1>
          <xm:sqref>B12:B16</xm:sqref>
        </x14:dataValidation>
        <x14:dataValidation type="list" allowBlank="1" showInputMessage="1" showErrorMessage="1" xr:uid="{00000000-0002-0000-0000-000003000000}">
          <x14:formula1>
            <xm:f>Listas!$A$11:$A$25</xm:f>
          </x14:formula1>
          <xm:sqref>C12:C16</xm:sqref>
        </x14:dataValidation>
        <x14:dataValidation type="list" allowBlank="1" showInputMessage="1" showErrorMessage="1" xr:uid="{00000000-0002-0000-0000-000001000000}">
          <x14:formula1>
            <xm:f>Listas!$A$28:$A$30</xm:f>
          </x14:formula1>
          <xm:sqref>F12:F16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3"/>
  <sheetViews>
    <sheetView topLeftCell="A4" zoomScale="78" workbookViewId="0">
      <selection activeCell="B36" sqref="B36"/>
    </sheetView>
  </sheetViews>
  <sheetFormatPr baseColWidth="10" defaultColWidth="11.453125" defaultRowHeight="14.5" x14ac:dyDescent="0.35"/>
  <cols>
    <col min="1" max="1" width="36.453125" style="9" customWidth="1"/>
    <col min="2" max="2" width="52.54296875" customWidth="1"/>
  </cols>
  <sheetData>
    <row r="1" spans="1:2" x14ac:dyDescent="0.35">
      <c r="A1" s="8" t="s">
        <v>10</v>
      </c>
    </row>
    <row r="2" spans="1:2" x14ac:dyDescent="0.35">
      <c r="A2" s="7" t="s">
        <v>63</v>
      </c>
    </row>
    <row r="3" spans="1:2" x14ac:dyDescent="0.35">
      <c r="A3" s="7" t="s">
        <v>155</v>
      </c>
    </row>
    <row r="4" spans="1:2" x14ac:dyDescent="0.35">
      <c r="A4" s="7" t="s">
        <v>156</v>
      </c>
    </row>
    <row r="5" spans="1:2" x14ac:dyDescent="0.35">
      <c r="A5" s="7" t="s">
        <v>157</v>
      </c>
    </row>
    <row r="6" spans="1:2" x14ac:dyDescent="0.35">
      <c r="A6" s="7" t="s">
        <v>65</v>
      </c>
    </row>
    <row r="7" spans="1:2" x14ac:dyDescent="0.35">
      <c r="A7" s="7" t="s">
        <v>154</v>
      </c>
    </row>
    <row r="8" spans="1:2" x14ac:dyDescent="0.35">
      <c r="A8" s="7" t="s">
        <v>66</v>
      </c>
    </row>
    <row r="9" spans="1:2" x14ac:dyDescent="0.35">
      <c r="A9" s="7"/>
    </row>
    <row r="10" spans="1:2" x14ac:dyDescent="0.35">
      <c r="A10" s="8" t="s">
        <v>11</v>
      </c>
    </row>
    <row r="11" spans="1:2" x14ac:dyDescent="0.35">
      <c r="A11" s="7" t="s">
        <v>63</v>
      </c>
      <c r="B11" s="7" t="s">
        <v>67</v>
      </c>
    </row>
    <row r="12" spans="1:2" x14ac:dyDescent="0.35">
      <c r="A12" s="7" t="s">
        <v>68</v>
      </c>
      <c r="B12" s="7" t="s">
        <v>66</v>
      </c>
    </row>
    <row r="13" spans="1:2" x14ac:dyDescent="0.35">
      <c r="A13" s="7" t="s">
        <v>69</v>
      </c>
      <c r="B13" s="7" t="s">
        <v>66</v>
      </c>
    </row>
    <row r="14" spans="1:2" x14ac:dyDescent="0.35">
      <c r="A14" s="7" t="s">
        <v>158</v>
      </c>
      <c r="B14" s="7" t="s">
        <v>155</v>
      </c>
    </row>
    <row r="15" spans="1:2" x14ac:dyDescent="0.35">
      <c r="A15" s="7" t="s">
        <v>159</v>
      </c>
      <c r="B15" s="7" t="s">
        <v>65</v>
      </c>
    </row>
    <row r="16" spans="1:2" x14ac:dyDescent="0.35">
      <c r="A16" s="7" t="s">
        <v>72</v>
      </c>
      <c r="B16" s="7" t="s">
        <v>157</v>
      </c>
    </row>
    <row r="17" spans="1:2" x14ac:dyDescent="0.35">
      <c r="A17" s="7" t="s">
        <v>73</v>
      </c>
      <c r="B17" s="7" t="s">
        <v>157</v>
      </c>
    </row>
    <row r="18" spans="1:2" x14ac:dyDescent="0.35">
      <c r="A18" s="7" t="s">
        <v>160</v>
      </c>
      <c r="B18" s="7" t="s">
        <v>157</v>
      </c>
    </row>
    <row r="19" spans="1:2" x14ac:dyDescent="0.35">
      <c r="A19" s="7" t="s">
        <v>75</v>
      </c>
      <c r="B19" s="7" t="s">
        <v>157</v>
      </c>
    </row>
    <row r="20" spans="1:2" x14ac:dyDescent="0.35">
      <c r="A20" s="7" t="s">
        <v>76</v>
      </c>
      <c r="B20" s="7" t="s">
        <v>157</v>
      </c>
    </row>
    <row r="21" spans="1:2" x14ac:dyDescent="0.35">
      <c r="A21" s="7" t="s">
        <v>77</v>
      </c>
      <c r="B21" s="7" t="s">
        <v>157</v>
      </c>
    </row>
    <row r="22" spans="1:2" x14ac:dyDescent="0.35">
      <c r="A22" s="7" t="s">
        <v>78</v>
      </c>
      <c r="B22" s="7" t="s">
        <v>157</v>
      </c>
    </row>
    <row r="23" spans="1:2" x14ac:dyDescent="0.35">
      <c r="A23" s="7" t="s">
        <v>161</v>
      </c>
      <c r="B23" s="7" t="s">
        <v>156</v>
      </c>
    </row>
    <row r="24" spans="1:2" x14ac:dyDescent="0.35">
      <c r="B24" s="7"/>
    </row>
    <row r="25" spans="1:2" x14ac:dyDescent="0.35">
      <c r="A25" s="7" t="s">
        <v>81</v>
      </c>
      <c r="B25" s="7" t="s">
        <v>82</v>
      </c>
    </row>
    <row r="27" spans="1:2" x14ac:dyDescent="0.35">
      <c r="A27" s="8" t="s">
        <v>83</v>
      </c>
    </row>
    <row r="28" spans="1:2" x14ac:dyDescent="0.35">
      <c r="A28" s="7" t="s">
        <v>63</v>
      </c>
    </row>
    <row r="29" spans="1:2" x14ac:dyDescent="0.35">
      <c r="A29" s="7" t="s">
        <v>162</v>
      </c>
    </row>
    <row r="30" spans="1:2" x14ac:dyDescent="0.35">
      <c r="A30" s="7" t="s">
        <v>86</v>
      </c>
    </row>
    <row r="32" spans="1:2" x14ac:dyDescent="0.35">
      <c r="A32" s="8" t="s">
        <v>87</v>
      </c>
    </row>
    <row r="33" spans="1:1" x14ac:dyDescent="0.35">
      <c r="A33" s="7" t="s">
        <v>63</v>
      </c>
    </row>
    <row r="34" spans="1:1" x14ac:dyDescent="0.35">
      <c r="A34" s="7" t="s">
        <v>173</v>
      </c>
    </row>
    <row r="35" spans="1:1" x14ac:dyDescent="0.35">
      <c r="A35" s="7" t="s">
        <v>89</v>
      </c>
    </row>
    <row r="36" spans="1:1" x14ac:dyDescent="0.35">
      <c r="A36" s="7" t="s">
        <v>90</v>
      </c>
    </row>
    <row r="37" spans="1:1" x14ac:dyDescent="0.35">
      <c r="A37" s="7" t="s">
        <v>91</v>
      </c>
    </row>
    <row r="38" spans="1:1" x14ac:dyDescent="0.35">
      <c r="A38" s="7" t="s">
        <v>92</v>
      </c>
    </row>
    <row r="39" spans="1:1" x14ac:dyDescent="0.35">
      <c r="A39" s="7" t="s">
        <v>93</v>
      </c>
    </row>
    <row r="40" spans="1:1" x14ac:dyDescent="0.35">
      <c r="A40" s="7" t="s">
        <v>51</v>
      </c>
    </row>
    <row r="41" spans="1:1" x14ac:dyDescent="0.35">
      <c r="A41" s="7" t="s">
        <v>94</v>
      </c>
    </row>
    <row r="42" spans="1:1" x14ac:dyDescent="0.35">
      <c r="A42" s="7" t="s">
        <v>95</v>
      </c>
    </row>
    <row r="44" spans="1:1" x14ac:dyDescent="0.35">
      <c r="A44" s="8" t="s">
        <v>96</v>
      </c>
    </row>
    <row r="45" spans="1:1" x14ac:dyDescent="0.35">
      <c r="A45" s="7" t="s">
        <v>63</v>
      </c>
    </row>
    <row r="46" spans="1:1" x14ac:dyDescent="0.35">
      <c r="A46" s="7" t="s">
        <v>97</v>
      </c>
    </row>
    <row r="47" spans="1:1" x14ac:dyDescent="0.35">
      <c r="A47" s="7" t="s">
        <v>98</v>
      </c>
    </row>
    <row r="48" spans="1:1" x14ac:dyDescent="0.35">
      <c r="A48" s="7" t="s">
        <v>99</v>
      </c>
    </row>
    <row r="49" spans="1:4" x14ac:dyDescent="0.35">
      <c r="A49" s="7" t="s">
        <v>100</v>
      </c>
    </row>
    <row r="51" spans="1:4" x14ac:dyDescent="0.35">
      <c r="A51" s="8" t="s">
        <v>101</v>
      </c>
      <c r="B51" s="8" t="s">
        <v>101</v>
      </c>
    </row>
    <row r="52" spans="1:4" x14ac:dyDescent="0.35">
      <c r="A52" s="7" t="s">
        <v>63</v>
      </c>
      <c r="B52" s="7" t="s">
        <v>63</v>
      </c>
    </row>
    <row r="53" spans="1:4" x14ac:dyDescent="0.35">
      <c r="A53" s="7" t="s">
        <v>102</v>
      </c>
      <c r="B53" s="7" t="s">
        <v>102</v>
      </c>
    </row>
    <row r="54" spans="1:4" x14ac:dyDescent="0.35">
      <c r="A54" s="7" t="s">
        <v>103</v>
      </c>
      <c r="B54" s="7" t="s">
        <v>104</v>
      </c>
    </row>
    <row r="55" spans="1:4" x14ac:dyDescent="0.35">
      <c r="A55" s="7" t="s">
        <v>104</v>
      </c>
    </row>
    <row r="57" spans="1:4" x14ac:dyDescent="0.35">
      <c r="A57" s="8" t="s">
        <v>22</v>
      </c>
      <c r="B57" s="8"/>
    </row>
    <row r="58" spans="1:4" x14ac:dyDescent="0.35">
      <c r="A58" s="7" t="s">
        <v>63</v>
      </c>
      <c r="B58" s="7"/>
    </row>
    <row r="59" spans="1:4" x14ac:dyDescent="0.35">
      <c r="A59" s="7" t="s">
        <v>105</v>
      </c>
      <c r="B59" s="7"/>
    </row>
    <row r="60" spans="1:4" x14ac:dyDescent="0.35">
      <c r="A60" s="7" t="s">
        <v>106</v>
      </c>
      <c r="B60" s="7"/>
    </row>
    <row r="61" spans="1:4" x14ac:dyDescent="0.35">
      <c r="A61" s="7" t="s">
        <v>107</v>
      </c>
    </row>
    <row r="63" spans="1:4" x14ac:dyDescent="0.35">
      <c r="A63" s="8" t="s">
        <v>153</v>
      </c>
    </row>
    <row r="64" spans="1:4" x14ac:dyDescent="0.35">
      <c r="A64" s="7" t="s">
        <v>108</v>
      </c>
      <c r="D64" s="69" t="s">
        <v>109</v>
      </c>
    </row>
    <row r="65" spans="1:4" x14ac:dyDescent="0.35">
      <c r="A65" s="7" t="s">
        <v>110</v>
      </c>
      <c r="C65" s="69" t="str">
        <f>MID(A65,1,6)</f>
        <v>NC 001</v>
      </c>
      <c r="D65" s="69" t="str">
        <f>IF((COUNTIF('Plan de Mejoramiento'!$AD$10:$AD$858,Listas!C65))=0,"",COUNTIF('Plan de Mejoramiento'!$AD$10:$AD$858,Listas!C65))</f>
        <v/>
      </c>
    </row>
    <row r="66" spans="1:4" x14ac:dyDescent="0.35">
      <c r="A66" s="7" t="s">
        <v>111</v>
      </c>
      <c r="C66" s="69" t="str">
        <f t="shared" ref="C66:C77" si="0">MID(A66,1,6)</f>
        <v>NC 002</v>
      </c>
      <c r="D66" s="69" t="str">
        <f>IF((COUNTIF('Plan de Mejoramiento'!$AD$10:$AD$858,Listas!C66))=0,"",COUNTIF('Plan de Mejoramiento'!$AD$10:$AD$858,Listas!C66))</f>
        <v/>
      </c>
    </row>
    <row r="67" spans="1:4" x14ac:dyDescent="0.35">
      <c r="A67" s="7" t="s">
        <v>112</v>
      </c>
      <c r="C67" s="69" t="str">
        <f t="shared" si="0"/>
        <v>NC 003</v>
      </c>
      <c r="D67" s="69" t="str">
        <f>IF((COUNTIF('Plan de Mejoramiento'!$AD$10:$AD$858,Listas!C67))=0,"",COUNTIF('Plan de Mejoramiento'!$AD$10:$AD$858,Listas!C67))</f>
        <v/>
      </c>
    </row>
    <row r="68" spans="1:4" x14ac:dyDescent="0.35">
      <c r="A68" s="7" t="s">
        <v>113</v>
      </c>
      <c r="C68" s="69" t="str">
        <f t="shared" si="0"/>
        <v>NC 004</v>
      </c>
      <c r="D68" s="69" t="str">
        <f>IF((COUNTIF('Plan de Mejoramiento'!$AD$10:$AD$858,Listas!C68))=0,"",COUNTIF('Plan de Mejoramiento'!$AD$10:$AD$858,Listas!C68))</f>
        <v/>
      </c>
    </row>
    <row r="69" spans="1:4" x14ac:dyDescent="0.35">
      <c r="A69" s="7" t="s">
        <v>114</v>
      </c>
      <c r="C69" s="69" t="str">
        <f t="shared" si="0"/>
        <v>NC 005</v>
      </c>
      <c r="D69" s="69" t="str">
        <f>IF((COUNTIF('Plan de Mejoramiento'!$AD$10:$AD$858,Listas!C69))=0,"",COUNTIF('Plan de Mejoramiento'!$AD$10:$AD$858,Listas!C69))</f>
        <v/>
      </c>
    </row>
    <row r="70" spans="1:4" x14ac:dyDescent="0.35">
      <c r="A70" s="7" t="s">
        <v>115</v>
      </c>
      <c r="C70" s="69" t="str">
        <f t="shared" si="0"/>
        <v>NC 006</v>
      </c>
      <c r="D70" s="69" t="str">
        <f>IF((COUNTIF('Plan de Mejoramiento'!$AD$10:$AD$858,Listas!C70))=0,"",COUNTIF('Plan de Mejoramiento'!$AD$10:$AD$858,Listas!C70))</f>
        <v/>
      </c>
    </row>
    <row r="71" spans="1:4" x14ac:dyDescent="0.35">
      <c r="A71" s="7" t="s">
        <v>116</v>
      </c>
      <c r="C71" s="69" t="str">
        <f t="shared" si="0"/>
        <v>NC 007</v>
      </c>
      <c r="D71" s="69" t="str">
        <f>IF((COUNTIF('Plan de Mejoramiento'!$AD$10:$AD$858,Listas!C71))=0,"",COUNTIF('Plan de Mejoramiento'!$AD$10:$AD$858,Listas!C71))</f>
        <v/>
      </c>
    </row>
    <row r="72" spans="1:4" x14ac:dyDescent="0.35">
      <c r="A72" s="7" t="s">
        <v>117</v>
      </c>
      <c r="C72" s="69" t="str">
        <f t="shared" si="0"/>
        <v>NC 008</v>
      </c>
      <c r="D72" s="69" t="str">
        <f>IF((COUNTIF('Plan de Mejoramiento'!$AD$10:$AD$858,Listas!C72))=0,"",COUNTIF('Plan de Mejoramiento'!$AD$10:$AD$858,Listas!C72))</f>
        <v/>
      </c>
    </row>
    <row r="73" spans="1:4" x14ac:dyDescent="0.35">
      <c r="A73" s="7" t="s">
        <v>118</v>
      </c>
      <c r="C73" s="69" t="str">
        <f t="shared" si="0"/>
        <v>NC 009</v>
      </c>
      <c r="D73" s="69" t="str">
        <f>IF((COUNTIF('Plan de Mejoramiento'!$AD$10:$AD$858,Listas!C73))=0,"",COUNTIF('Plan de Mejoramiento'!$AD$10:$AD$858,Listas!C73))</f>
        <v/>
      </c>
    </row>
    <row r="74" spans="1:4" x14ac:dyDescent="0.35">
      <c r="A74" s="7" t="s">
        <v>119</v>
      </c>
      <c r="C74" s="69" t="str">
        <f t="shared" si="0"/>
        <v>OM 001</v>
      </c>
      <c r="D74" s="69" t="str">
        <f>IF((COUNTIF('Plan de Mejoramiento'!$AD$10:$AD$858,Listas!C74))=0,"",COUNTIF('Plan de Mejoramiento'!$AD$10:$AD$858,Listas!C74))</f>
        <v/>
      </c>
    </row>
    <row r="75" spans="1:4" x14ac:dyDescent="0.35">
      <c r="A75" s="7" t="s">
        <v>120</v>
      </c>
      <c r="C75" s="69" t="str">
        <f t="shared" si="0"/>
        <v>OM 002</v>
      </c>
      <c r="D75" s="69" t="str">
        <f>IF((COUNTIF('Plan de Mejoramiento'!$AD$10:$AD$858,Listas!C75))=0,"",COUNTIF('Plan de Mejoramiento'!$AD$10:$AD$858,Listas!C75))</f>
        <v/>
      </c>
    </row>
    <row r="76" spans="1:4" x14ac:dyDescent="0.35">
      <c r="A76" s="7" t="s">
        <v>121</v>
      </c>
      <c r="C76" s="69" t="str">
        <f t="shared" si="0"/>
        <v>OM 003</v>
      </c>
      <c r="D76" s="69" t="str">
        <f>IF((COUNTIF('Plan de Mejoramiento'!$AD$10:$AD$858,Listas!C76))=0,"",COUNTIF('Plan de Mejoramiento'!$AD$10:$AD$858,Listas!C76))</f>
        <v/>
      </c>
    </row>
    <row r="77" spans="1:4" x14ac:dyDescent="0.35">
      <c r="A77" s="7" t="s">
        <v>122</v>
      </c>
      <c r="C77" s="69" t="str">
        <f t="shared" si="0"/>
        <v>OM 004</v>
      </c>
      <c r="D77" s="69" t="str">
        <f>IF((COUNTIF('Plan de Mejoramiento'!$AD$10:$AD$858,Listas!C77))=0,"",COUNTIF('Plan de Mejoramiento'!$AD$10:$AD$858,Listas!C77))</f>
        <v/>
      </c>
    </row>
    <row r="78" spans="1:4" x14ac:dyDescent="0.35">
      <c r="C78" s="70" t="s">
        <v>123</v>
      </c>
      <c r="D78" s="70">
        <f>SUM(D65:D77)</f>
        <v>0</v>
      </c>
    </row>
    <row r="80" spans="1:4" x14ac:dyDescent="0.35">
      <c r="A80" s="71"/>
    </row>
    <row r="81" spans="1:1" x14ac:dyDescent="0.35">
      <c r="A81" s="71"/>
    </row>
    <row r="82" spans="1:1" x14ac:dyDescent="0.35">
      <c r="A82" s="71"/>
    </row>
    <row r="83" spans="1:1" x14ac:dyDescent="0.35">
      <c r="A83" s="71"/>
    </row>
    <row r="84" spans="1:1" x14ac:dyDescent="0.35">
      <c r="A84" s="71"/>
    </row>
    <row r="85" spans="1:1" x14ac:dyDescent="0.35">
      <c r="A85" s="71"/>
    </row>
    <row r="86" spans="1:1" x14ac:dyDescent="0.35">
      <c r="A86" s="72"/>
    </row>
    <row r="87" spans="1:1" x14ac:dyDescent="0.35">
      <c r="A87" s="72"/>
    </row>
    <row r="88" spans="1:1" x14ac:dyDescent="0.35">
      <c r="A88" s="71"/>
    </row>
    <row r="89" spans="1:1" x14ac:dyDescent="0.35">
      <c r="A89" s="71"/>
    </row>
    <row r="90" spans="1:1" x14ac:dyDescent="0.35">
      <c r="A90" s="71"/>
    </row>
    <row r="91" spans="1:1" x14ac:dyDescent="0.35">
      <c r="A91" s="71"/>
    </row>
    <row r="92" spans="1:1" x14ac:dyDescent="0.35">
      <c r="A92" s="72"/>
    </row>
    <row r="93" spans="1:1" x14ac:dyDescent="0.35">
      <c r="A93" s="73"/>
    </row>
  </sheetData>
  <sortState xmlns:xlrd2="http://schemas.microsoft.com/office/spreadsheetml/2017/richdata2" ref="A2:A7">
    <sortCondition ref="A2:A7"/>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6"/>
  <sheetViews>
    <sheetView showGridLines="0" topLeftCell="A66" workbookViewId="0">
      <selection activeCell="F4" sqref="F4:O4"/>
    </sheetView>
  </sheetViews>
  <sheetFormatPr baseColWidth="10" defaultColWidth="11.453125" defaultRowHeight="14.5" x14ac:dyDescent="0.35"/>
  <cols>
    <col min="1" max="1" width="1.453125" style="31" customWidth="1"/>
    <col min="2" max="2" width="2.54296875" style="31" customWidth="1"/>
    <col min="3" max="3" width="3.7265625" style="31" customWidth="1"/>
    <col min="4" max="4" width="16.7265625" style="31" customWidth="1"/>
    <col min="5" max="5" width="10.26953125" style="31" customWidth="1"/>
    <col min="6" max="8" width="11.453125" style="31"/>
    <col min="9" max="9" width="4" style="31" customWidth="1"/>
    <col min="10" max="15" width="11.453125" style="31"/>
    <col min="16" max="16" width="1.1796875" style="31" customWidth="1"/>
    <col min="17" max="16384" width="11.453125" style="31"/>
  </cols>
  <sheetData>
    <row r="1" spans="1:16" ht="26" x14ac:dyDescent="0.35">
      <c r="A1" s="58"/>
      <c r="B1" s="59"/>
      <c r="C1" s="59"/>
      <c r="D1" s="59"/>
      <c r="E1" s="59"/>
      <c r="F1" s="132" t="s">
        <v>124</v>
      </c>
      <c r="G1" s="132"/>
      <c r="H1" s="132"/>
      <c r="I1" s="132"/>
      <c r="J1" s="132"/>
      <c r="K1" s="132"/>
      <c r="L1" s="132"/>
      <c r="M1" s="132"/>
      <c r="N1" s="132"/>
      <c r="O1" s="132"/>
      <c r="P1" s="60"/>
    </row>
    <row r="2" spans="1:16" ht="21" x14ac:dyDescent="0.35">
      <c r="A2" s="61"/>
      <c r="F2" s="62"/>
      <c r="P2" s="63"/>
    </row>
    <row r="3" spans="1:16" ht="23.5" x14ac:dyDescent="0.35">
      <c r="A3" s="61"/>
      <c r="F3" s="133" t="s">
        <v>125</v>
      </c>
      <c r="G3" s="133"/>
      <c r="H3" s="133"/>
      <c r="I3" s="133"/>
      <c r="J3" s="133"/>
      <c r="K3" s="133"/>
      <c r="L3" s="133"/>
      <c r="M3" s="133"/>
      <c r="N3" s="133"/>
      <c r="O3" s="133"/>
      <c r="P3" s="63"/>
    </row>
    <row r="4" spans="1:16" ht="21" x14ac:dyDescent="0.35">
      <c r="A4" s="61"/>
      <c r="F4" s="134" t="s">
        <v>152</v>
      </c>
      <c r="G4" s="134"/>
      <c r="H4" s="134"/>
      <c r="I4" s="134"/>
      <c r="J4" s="134"/>
      <c r="K4" s="134"/>
      <c r="L4" s="134"/>
      <c r="M4" s="134"/>
      <c r="N4" s="134"/>
      <c r="O4" s="134"/>
      <c r="P4" s="63"/>
    </row>
    <row r="5" spans="1:16" ht="7.5" customHeight="1" x14ac:dyDescent="0.35">
      <c r="A5" s="61"/>
      <c r="F5" s="64"/>
      <c r="P5" s="63"/>
    </row>
    <row r="6" spans="1:16" ht="22.5" customHeight="1" x14ac:dyDescent="0.35">
      <c r="A6" s="61"/>
      <c r="B6" s="136" t="s">
        <v>126</v>
      </c>
      <c r="C6" s="136"/>
      <c r="D6" s="136"/>
      <c r="E6" s="136"/>
      <c r="F6" s="136"/>
      <c r="G6" s="136"/>
      <c r="H6" s="136"/>
      <c r="I6" s="136"/>
      <c r="J6" s="136"/>
      <c r="K6" s="136"/>
      <c r="L6" s="136"/>
      <c r="M6" s="136"/>
      <c r="N6" s="136"/>
      <c r="O6" s="136"/>
      <c r="P6" s="63"/>
    </row>
    <row r="7" spans="1:16" ht="8.25" customHeight="1" x14ac:dyDescent="0.35">
      <c r="A7" s="61"/>
      <c r="B7" s="33"/>
      <c r="C7" s="34"/>
      <c r="D7" s="34"/>
      <c r="E7" s="34"/>
      <c r="F7" s="34"/>
      <c r="G7" s="34"/>
      <c r="H7" s="34"/>
      <c r="I7" s="34"/>
      <c r="J7" s="34"/>
      <c r="K7" s="34"/>
      <c r="L7" s="34"/>
      <c r="M7" s="34"/>
      <c r="N7" s="34"/>
      <c r="O7" s="35"/>
      <c r="P7" s="63"/>
    </row>
    <row r="8" spans="1:16" x14ac:dyDescent="0.35">
      <c r="A8" s="61"/>
      <c r="B8" s="36"/>
      <c r="C8" s="32"/>
      <c r="D8" s="31" t="s">
        <v>127</v>
      </c>
      <c r="F8" s="37">
        <f>+Estadisticas!B47+Estadisticas!B48</f>
        <v>0</v>
      </c>
      <c r="O8" s="38"/>
      <c r="P8" s="63"/>
    </row>
    <row r="9" spans="1:16" ht="4.5" customHeight="1" x14ac:dyDescent="0.35">
      <c r="A9" s="61"/>
      <c r="B9" s="36"/>
      <c r="F9" s="37"/>
      <c r="O9" s="38"/>
      <c r="P9" s="63"/>
    </row>
    <row r="10" spans="1:16" x14ac:dyDescent="0.35">
      <c r="A10" s="61"/>
      <c r="B10" s="36"/>
      <c r="C10" s="44"/>
      <c r="D10" s="31" t="s">
        <v>128</v>
      </c>
      <c r="F10" s="37">
        <f>+Estadisticas!B49</f>
        <v>0</v>
      </c>
      <c r="O10" s="38"/>
      <c r="P10" s="63"/>
    </row>
    <row r="11" spans="1:16" ht="6" customHeight="1" x14ac:dyDescent="0.35">
      <c r="A11" s="61"/>
      <c r="B11" s="36"/>
      <c r="F11" s="47"/>
      <c r="O11" s="38"/>
      <c r="P11" s="63"/>
    </row>
    <row r="12" spans="1:16" x14ac:dyDescent="0.35">
      <c r="A12" s="61"/>
      <c r="B12" s="36"/>
      <c r="C12" s="39" t="s">
        <v>129</v>
      </c>
      <c r="D12" s="39"/>
      <c r="E12" s="39"/>
      <c r="F12" s="40">
        <f>+F10+F8</f>
        <v>0</v>
      </c>
      <c r="O12" s="38"/>
      <c r="P12" s="63"/>
    </row>
    <row r="13" spans="1:16" ht="7.5" customHeight="1" x14ac:dyDescent="0.35">
      <c r="A13" s="61"/>
      <c r="B13" s="41"/>
      <c r="C13" s="42"/>
      <c r="D13" s="42"/>
      <c r="E13" s="42"/>
      <c r="F13" s="42"/>
      <c r="G13" s="42"/>
      <c r="H13" s="42"/>
      <c r="I13" s="42"/>
      <c r="J13" s="42"/>
      <c r="K13" s="42"/>
      <c r="L13" s="42"/>
      <c r="M13" s="42"/>
      <c r="N13" s="42"/>
      <c r="O13" s="43"/>
      <c r="P13" s="63"/>
    </row>
    <row r="14" spans="1:16" x14ac:dyDescent="0.35">
      <c r="A14" s="61"/>
      <c r="P14" s="63"/>
    </row>
    <row r="15" spans="1:16" ht="22.5" customHeight="1" x14ac:dyDescent="0.35">
      <c r="A15" s="61"/>
      <c r="B15" s="136" t="s">
        <v>130</v>
      </c>
      <c r="C15" s="136"/>
      <c r="D15" s="136"/>
      <c r="E15" s="136"/>
      <c r="F15" s="136"/>
      <c r="G15" s="136"/>
      <c r="H15" s="136"/>
      <c r="I15" s="136"/>
      <c r="J15" s="136"/>
      <c r="K15" s="136"/>
      <c r="L15" s="136"/>
      <c r="M15" s="136"/>
      <c r="N15" s="136"/>
      <c r="O15" s="136"/>
      <c r="P15" s="63"/>
    </row>
    <row r="16" spans="1:16" ht="3.75" customHeight="1" x14ac:dyDescent="0.35">
      <c r="A16" s="61"/>
      <c r="B16" s="33"/>
      <c r="C16" s="34"/>
      <c r="D16" s="34"/>
      <c r="E16" s="34"/>
      <c r="F16" s="34"/>
      <c r="G16" s="34"/>
      <c r="H16" s="34"/>
      <c r="I16" s="34"/>
      <c r="J16" s="34"/>
      <c r="K16" s="34"/>
      <c r="L16" s="34"/>
      <c r="M16" s="34"/>
      <c r="N16" s="34"/>
      <c r="O16" s="35"/>
      <c r="P16" s="63"/>
    </row>
    <row r="17" spans="1:16" x14ac:dyDescent="0.35">
      <c r="A17" s="61"/>
      <c r="B17" s="36"/>
      <c r="C17" s="48"/>
      <c r="D17" s="31" t="s">
        <v>131</v>
      </c>
      <c r="F17" s="37">
        <f>+Estadisticas!B66+Estadisticas!B65</f>
        <v>5</v>
      </c>
      <c r="O17" s="38"/>
      <c r="P17" s="63"/>
    </row>
    <row r="18" spans="1:16" ht="5.25" customHeight="1" x14ac:dyDescent="0.35">
      <c r="A18" s="61"/>
      <c r="B18" s="36"/>
      <c r="F18" s="37"/>
      <c r="O18" s="38"/>
      <c r="P18" s="63"/>
    </row>
    <row r="19" spans="1:16" x14ac:dyDescent="0.35">
      <c r="A19" s="61"/>
      <c r="B19" s="36"/>
      <c r="C19" s="46"/>
      <c r="D19" s="31" t="s">
        <v>132</v>
      </c>
      <c r="F19" s="37">
        <f>+Estadisticas!B67</f>
        <v>0</v>
      </c>
      <c r="O19" s="38"/>
      <c r="P19" s="63"/>
    </row>
    <row r="20" spans="1:16" ht="4.5" customHeight="1" x14ac:dyDescent="0.35">
      <c r="A20" s="61"/>
      <c r="B20" s="36"/>
      <c r="F20" s="37"/>
      <c r="O20" s="38"/>
      <c r="P20" s="63"/>
    </row>
    <row r="21" spans="1:16" x14ac:dyDescent="0.35">
      <c r="A21" s="61"/>
      <c r="B21" s="36"/>
      <c r="C21" s="45"/>
      <c r="D21" s="31" t="s">
        <v>133</v>
      </c>
      <c r="F21" s="37">
        <f>+Estadisticas!B68</f>
        <v>0</v>
      </c>
      <c r="O21" s="38"/>
      <c r="P21" s="63"/>
    </row>
    <row r="22" spans="1:16" ht="4.5" customHeight="1" x14ac:dyDescent="0.35">
      <c r="A22" s="61"/>
      <c r="B22" s="36"/>
      <c r="F22" s="47"/>
      <c r="O22" s="38"/>
      <c r="P22" s="63"/>
    </row>
    <row r="23" spans="1:16" x14ac:dyDescent="0.35">
      <c r="A23" s="61"/>
      <c r="B23" s="36"/>
      <c r="C23" s="39" t="s">
        <v>134</v>
      </c>
      <c r="D23" s="39"/>
      <c r="E23" s="39"/>
      <c r="F23" s="40">
        <f>+F19+F17+F21</f>
        <v>5</v>
      </c>
      <c r="O23" s="38"/>
      <c r="P23" s="63"/>
    </row>
    <row r="24" spans="1:16" ht="3.75" customHeight="1" x14ac:dyDescent="0.35">
      <c r="A24" s="61"/>
      <c r="B24" s="41"/>
      <c r="C24" s="42"/>
      <c r="D24" s="42"/>
      <c r="E24" s="42"/>
      <c r="F24" s="42"/>
      <c r="G24" s="42"/>
      <c r="H24" s="42"/>
      <c r="I24" s="42"/>
      <c r="J24" s="42"/>
      <c r="K24" s="42"/>
      <c r="L24" s="42"/>
      <c r="M24" s="42"/>
      <c r="N24" s="42"/>
      <c r="O24" s="43"/>
      <c r="P24" s="63"/>
    </row>
    <row r="25" spans="1:16" x14ac:dyDescent="0.35">
      <c r="A25" s="61"/>
      <c r="P25" s="63"/>
    </row>
    <row r="26" spans="1:16" ht="22.5" customHeight="1" x14ac:dyDescent="0.35">
      <c r="A26" s="61"/>
      <c r="B26" s="136" t="s">
        <v>135</v>
      </c>
      <c r="C26" s="136"/>
      <c r="D26" s="136"/>
      <c r="E26" s="136"/>
      <c r="F26" s="136"/>
      <c r="G26" s="136"/>
      <c r="H26" s="136"/>
      <c r="I26" s="136"/>
      <c r="J26" s="136"/>
      <c r="K26" s="136"/>
      <c r="L26" s="136"/>
      <c r="M26" s="136"/>
      <c r="N26" s="136"/>
      <c r="O26" s="136"/>
      <c r="P26" s="63"/>
    </row>
    <row r="27" spans="1:16" x14ac:dyDescent="0.35">
      <c r="A27" s="61"/>
      <c r="B27" s="33"/>
      <c r="C27" s="34"/>
      <c r="D27" s="34"/>
      <c r="E27" s="34"/>
      <c r="F27" s="34"/>
      <c r="G27" s="34"/>
      <c r="H27" s="34"/>
      <c r="I27" s="34"/>
      <c r="J27" s="34"/>
      <c r="K27" s="34"/>
      <c r="L27" s="34"/>
      <c r="M27" s="34"/>
      <c r="N27" s="34"/>
      <c r="O27" s="35"/>
      <c r="P27" s="63"/>
    </row>
    <row r="28" spans="1:16" x14ac:dyDescent="0.35">
      <c r="A28" s="61"/>
      <c r="B28" s="36"/>
      <c r="O28" s="38"/>
      <c r="P28" s="63"/>
    </row>
    <row r="29" spans="1:16" x14ac:dyDescent="0.35">
      <c r="A29" s="61"/>
      <c r="B29" s="36"/>
      <c r="O29" s="38"/>
      <c r="P29" s="63"/>
    </row>
    <row r="30" spans="1:16" x14ac:dyDescent="0.35">
      <c r="A30" s="61"/>
      <c r="B30" s="36"/>
      <c r="O30" s="38"/>
      <c r="P30" s="63"/>
    </row>
    <row r="31" spans="1:16" x14ac:dyDescent="0.35">
      <c r="A31" s="61"/>
      <c r="B31" s="36"/>
      <c r="O31" s="38"/>
      <c r="P31" s="63"/>
    </row>
    <row r="32" spans="1:16" x14ac:dyDescent="0.35">
      <c r="A32" s="61"/>
      <c r="B32" s="36"/>
      <c r="O32" s="38"/>
      <c r="P32" s="63"/>
    </row>
    <row r="33" spans="1:16" x14ac:dyDescent="0.35">
      <c r="A33" s="61"/>
      <c r="B33" s="36"/>
      <c r="O33" s="38"/>
      <c r="P33" s="63"/>
    </row>
    <row r="34" spans="1:16" x14ac:dyDescent="0.35">
      <c r="A34" s="61"/>
      <c r="B34" s="36"/>
      <c r="O34" s="38"/>
      <c r="P34" s="63"/>
    </row>
    <row r="35" spans="1:16" x14ac:dyDescent="0.35">
      <c r="A35" s="61"/>
      <c r="B35" s="36"/>
      <c r="O35" s="38"/>
      <c r="P35" s="63"/>
    </row>
    <row r="36" spans="1:16" x14ac:dyDescent="0.35">
      <c r="A36" s="61"/>
      <c r="B36" s="36"/>
      <c r="O36" s="38"/>
      <c r="P36" s="63"/>
    </row>
    <row r="37" spans="1:16" x14ac:dyDescent="0.35">
      <c r="A37" s="61"/>
      <c r="B37" s="36"/>
      <c r="O37" s="38"/>
      <c r="P37" s="63"/>
    </row>
    <row r="38" spans="1:16" x14ac:dyDescent="0.35">
      <c r="A38" s="61"/>
      <c r="B38" s="36"/>
      <c r="O38" s="38"/>
      <c r="P38" s="63"/>
    </row>
    <row r="39" spans="1:16" x14ac:dyDescent="0.35">
      <c r="A39" s="61"/>
      <c r="B39" s="36"/>
      <c r="O39" s="38"/>
      <c r="P39" s="63"/>
    </row>
    <row r="40" spans="1:16" x14ac:dyDescent="0.35">
      <c r="A40" s="61"/>
      <c r="B40" s="36"/>
      <c r="O40" s="38"/>
      <c r="P40" s="63"/>
    </row>
    <row r="41" spans="1:16" x14ac:dyDescent="0.35">
      <c r="A41" s="61"/>
      <c r="B41" s="36"/>
      <c r="O41" s="38"/>
      <c r="P41" s="63"/>
    </row>
    <row r="42" spans="1:16" x14ac:dyDescent="0.35">
      <c r="A42" s="61"/>
      <c r="B42" s="36"/>
      <c r="O42" s="38"/>
      <c r="P42" s="63"/>
    </row>
    <row r="43" spans="1:16" x14ac:dyDescent="0.35">
      <c r="A43" s="61"/>
      <c r="B43" s="41"/>
      <c r="C43" s="42"/>
      <c r="D43" s="42"/>
      <c r="E43" s="42"/>
      <c r="F43" s="42"/>
      <c r="G43" s="42"/>
      <c r="H43" s="42"/>
      <c r="I43" s="42"/>
      <c r="J43" s="42"/>
      <c r="K43" s="42"/>
      <c r="L43" s="42"/>
      <c r="M43" s="42"/>
      <c r="N43" s="42"/>
      <c r="O43" s="43"/>
      <c r="P43" s="63"/>
    </row>
    <row r="44" spans="1:16" x14ac:dyDescent="0.35">
      <c r="A44" s="61"/>
      <c r="P44" s="63"/>
    </row>
    <row r="45" spans="1:16" ht="24" customHeight="1" x14ac:dyDescent="0.35">
      <c r="A45" s="61"/>
      <c r="B45" s="136" t="s">
        <v>136</v>
      </c>
      <c r="C45" s="136"/>
      <c r="D45" s="136"/>
      <c r="E45" s="136"/>
      <c r="F45" s="136"/>
      <c r="G45" s="136"/>
      <c r="H45" s="136"/>
      <c r="I45" s="136"/>
      <c r="J45" s="136"/>
      <c r="K45" s="136"/>
      <c r="L45" s="136"/>
      <c r="M45" s="136"/>
      <c r="N45" s="136"/>
      <c r="O45" s="136"/>
      <c r="P45" s="63"/>
    </row>
    <row r="46" spans="1:16" ht="8.25" customHeight="1" x14ac:dyDescent="0.35">
      <c r="A46" s="61"/>
      <c r="B46" s="33"/>
      <c r="C46" s="34"/>
      <c r="D46" s="34"/>
      <c r="E46" s="34"/>
      <c r="F46" s="34"/>
      <c r="G46" s="34"/>
      <c r="H46" s="34"/>
      <c r="I46" s="34"/>
      <c r="J46" s="34"/>
      <c r="K46" s="34"/>
      <c r="L46" s="34"/>
      <c r="M46" s="34"/>
      <c r="N46" s="34"/>
      <c r="O46" s="35"/>
      <c r="P46" s="63"/>
    </row>
    <row r="47" spans="1:16" ht="18.5" x14ac:dyDescent="0.35">
      <c r="A47" s="61"/>
      <c r="B47" s="36"/>
      <c r="C47" s="49"/>
      <c r="D47" s="54" t="s">
        <v>137</v>
      </c>
      <c r="E47" s="55"/>
      <c r="F47" s="55"/>
      <c r="G47" s="55"/>
      <c r="H47" s="55"/>
      <c r="I47" s="56"/>
      <c r="J47" s="54" t="s">
        <v>138</v>
      </c>
      <c r="O47" s="38"/>
      <c r="P47" s="63"/>
    </row>
    <row r="48" spans="1:16" ht="8.25" customHeight="1" x14ac:dyDescent="0.35">
      <c r="A48" s="61"/>
      <c r="B48" s="41"/>
      <c r="C48" s="42"/>
      <c r="D48" s="42"/>
      <c r="E48" s="42"/>
      <c r="F48" s="42"/>
      <c r="G48" s="42"/>
      <c r="H48" s="42"/>
      <c r="I48" s="42"/>
      <c r="J48" s="42"/>
      <c r="K48" s="42"/>
      <c r="L48" s="42"/>
      <c r="M48" s="42"/>
      <c r="N48" s="42"/>
      <c r="O48" s="43"/>
      <c r="P48" s="63"/>
    </row>
    <row r="49" spans="1:16" x14ac:dyDescent="0.35">
      <c r="A49" s="61"/>
      <c r="B49" s="33"/>
      <c r="C49" s="34"/>
      <c r="D49" s="34"/>
      <c r="E49" s="34"/>
      <c r="F49" s="34"/>
      <c r="G49" s="34"/>
      <c r="H49" s="35"/>
      <c r="I49" s="33"/>
      <c r="J49" s="34"/>
      <c r="K49" s="34"/>
      <c r="L49" s="34"/>
      <c r="M49" s="34"/>
      <c r="N49" s="34"/>
      <c r="O49" s="35"/>
      <c r="P49" s="63"/>
    </row>
    <row r="50" spans="1:16" ht="17.25" customHeight="1" x14ac:dyDescent="0.35">
      <c r="A50" s="61"/>
      <c r="B50" s="36"/>
      <c r="C50" s="135" t="s">
        <v>139</v>
      </c>
      <c r="D50" s="135"/>
      <c r="H50" s="38"/>
      <c r="I50" s="36"/>
      <c r="O50" s="38"/>
      <c r="P50" s="63"/>
    </row>
    <row r="51" spans="1:16" ht="19.5" customHeight="1" x14ac:dyDescent="0.35">
      <c r="A51" s="61"/>
      <c r="B51" s="36"/>
      <c r="C51" s="135"/>
      <c r="D51" s="135"/>
      <c r="H51" s="38"/>
      <c r="I51" s="36"/>
      <c r="O51" s="38"/>
      <c r="P51" s="63"/>
    </row>
    <row r="52" spans="1:16" x14ac:dyDescent="0.35">
      <c r="A52" s="61"/>
      <c r="B52" s="41"/>
      <c r="C52" s="42"/>
      <c r="D52" s="42"/>
      <c r="E52" s="42"/>
      <c r="F52" s="42"/>
      <c r="G52" s="42"/>
      <c r="H52" s="43"/>
      <c r="I52" s="36"/>
      <c r="O52" s="38"/>
      <c r="P52" s="63"/>
    </row>
    <row r="53" spans="1:16" x14ac:dyDescent="0.35">
      <c r="A53" s="61"/>
      <c r="B53" s="33"/>
      <c r="C53" s="34"/>
      <c r="D53" s="34"/>
      <c r="E53" s="34"/>
      <c r="F53" s="34"/>
      <c r="G53" s="34"/>
      <c r="H53" s="35"/>
      <c r="I53" s="36"/>
      <c r="O53" s="38"/>
      <c r="P53" s="63"/>
    </row>
    <row r="54" spans="1:16" x14ac:dyDescent="0.35">
      <c r="A54" s="61"/>
      <c r="B54" s="36"/>
      <c r="H54" s="38"/>
      <c r="I54" s="36"/>
      <c r="O54" s="38"/>
      <c r="P54" s="63"/>
    </row>
    <row r="55" spans="1:16" x14ac:dyDescent="0.35">
      <c r="A55" s="61"/>
      <c r="B55" s="36"/>
      <c r="H55" s="38"/>
      <c r="I55" s="36"/>
      <c r="O55" s="38"/>
      <c r="P55" s="63"/>
    </row>
    <row r="56" spans="1:16" x14ac:dyDescent="0.35">
      <c r="A56" s="61"/>
      <c r="B56" s="36"/>
      <c r="H56" s="38"/>
      <c r="I56" s="36"/>
      <c r="O56" s="38"/>
      <c r="P56" s="63"/>
    </row>
    <row r="57" spans="1:16" x14ac:dyDescent="0.35">
      <c r="A57" s="61"/>
      <c r="B57" s="36"/>
      <c r="H57" s="38"/>
      <c r="I57" s="36"/>
      <c r="O57" s="38"/>
      <c r="P57" s="63"/>
    </row>
    <row r="58" spans="1:16" x14ac:dyDescent="0.35">
      <c r="A58" s="61"/>
      <c r="B58" s="36"/>
      <c r="H58" s="38"/>
      <c r="I58" s="36"/>
      <c r="O58" s="38"/>
      <c r="P58" s="63"/>
    </row>
    <row r="59" spans="1:16" x14ac:dyDescent="0.35">
      <c r="A59" s="61"/>
      <c r="B59" s="36"/>
      <c r="H59" s="38"/>
      <c r="I59" s="36"/>
      <c r="O59" s="38"/>
      <c r="P59" s="63"/>
    </row>
    <row r="60" spans="1:16" x14ac:dyDescent="0.35">
      <c r="A60" s="61"/>
      <c r="B60" s="36"/>
      <c r="H60" s="38"/>
      <c r="I60" s="36"/>
      <c r="O60" s="38"/>
      <c r="P60" s="63"/>
    </row>
    <row r="61" spans="1:16" x14ac:dyDescent="0.35">
      <c r="A61" s="61"/>
      <c r="B61" s="36"/>
      <c r="H61" s="38"/>
      <c r="I61" s="36"/>
      <c r="O61" s="38"/>
      <c r="P61" s="63"/>
    </row>
    <row r="62" spans="1:16" x14ac:dyDescent="0.35">
      <c r="A62" s="61"/>
      <c r="B62" s="36"/>
      <c r="H62" s="38"/>
      <c r="I62" s="36"/>
      <c r="O62" s="38"/>
      <c r="P62" s="63"/>
    </row>
    <row r="63" spans="1:16" x14ac:dyDescent="0.35">
      <c r="A63" s="61"/>
      <c r="B63" s="36"/>
      <c r="H63" s="38"/>
      <c r="I63" s="36"/>
      <c r="O63" s="38"/>
      <c r="P63" s="63"/>
    </row>
    <row r="64" spans="1:16" x14ac:dyDescent="0.35">
      <c r="A64" s="61"/>
      <c r="B64" s="36"/>
      <c r="H64" s="38"/>
      <c r="I64" s="36"/>
      <c r="O64" s="38"/>
      <c r="P64" s="63"/>
    </row>
    <row r="65" spans="1:16" x14ac:dyDescent="0.35">
      <c r="A65" s="61"/>
      <c r="B65" s="36"/>
      <c r="H65" s="38"/>
      <c r="I65" s="36"/>
      <c r="O65" s="38"/>
      <c r="P65" s="63"/>
    </row>
    <row r="66" spans="1:16" x14ac:dyDescent="0.35">
      <c r="A66" s="61"/>
      <c r="B66" s="36"/>
      <c r="H66" s="38"/>
      <c r="I66" s="36"/>
      <c r="O66" s="38"/>
      <c r="P66" s="63"/>
    </row>
    <row r="67" spans="1:16" x14ac:dyDescent="0.35">
      <c r="A67" s="61"/>
      <c r="B67" s="41"/>
      <c r="C67" s="42"/>
      <c r="D67" s="42"/>
      <c r="E67" s="42"/>
      <c r="F67" s="42"/>
      <c r="G67" s="42"/>
      <c r="H67" s="43"/>
      <c r="I67" s="41"/>
      <c r="J67" s="42"/>
      <c r="K67" s="42"/>
      <c r="L67" s="42"/>
      <c r="M67" s="42"/>
      <c r="N67" s="42"/>
      <c r="O67" s="43"/>
      <c r="P67" s="63"/>
    </row>
    <row r="68" spans="1:16" x14ac:dyDescent="0.35">
      <c r="A68" s="61"/>
      <c r="P68" s="63"/>
    </row>
    <row r="69" spans="1:16" ht="27.75" customHeight="1" x14ac:dyDescent="0.35">
      <c r="A69" s="61"/>
      <c r="B69" s="136" t="s">
        <v>140</v>
      </c>
      <c r="C69" s="136"/>
      <c r="D69" s="136"/>
      <c r="E69" s="136"/>
      <c r="F69" s="136"/>
      <c r="G69" s="136"/>
      <c r="H69" s="136"/>
      <c r="I69" s="136"/>
      <c r="J69" s="136"/>
      <c r="K69" s="136"/>
      <c r="L69" s="136"/>
      <c r="M69" s="136"/>
      <c r="N69" s="136"/>
      <c r="O69" s="136"/>
      <c r="P69" s="63"/>
    </row>
    <row r="70" spans="1:16" x14ac:dyDescent="0.35">
      <c r="A70" s="61"/>
      <c r="B70" s="33"/>
      <c r="C70" s="34"/>
      <c r="D70" s="34"/>
      <c r="E70" s="34"/>
      <c r="F70" s="34"/>
      <c r="G70" s="34"/>
      <c r="H70" s="34"/>
      <c r="I70" s="33"/>
      <c r="J70" s="34"/>
      <c r="K70" s="34"/>
      <c r="L70" s="34"/>
      <c r="M70" s="34"/>
      <c r="N70" s="34"/>
      <c r="O70" s="35"/>
      <c r="P70" s="63"/>
    </row>
    <row r="71" spans="1:16" x14ac:dyDescent="0.35">
      <c r="A71" s="61"/>
      <c r="B71" s="36"/>
      <c r="I71" s="36"/>
      <c r="O71" s="38"/>
      <c r="P71" s="63"/>
    </row>
    <row r="72" spans="1:16" x14ac:dyDescent="0.35">
      <c r="A72" s="61"/>
      <c r="B72" s="36"/>
      <c r="I72" s="36"/>
      <c r="O72" s="38"/>
      <c r="P72" s="63"/>
    </row>
    <row r="73" spans="1:16" x14ac:dyDescent="0.35">
      <c r="A73" s="61"/>
      <c r="B73" s="36"/>
      <c r="I73" s="36"/>
      <c r="O73" s="38"/>
      <c r="P73" s="63"/>
    </row>
    <row r="74" spans="1:16" x14ac:dyDescent="0.35">
      <c r="A74" s="61"/>
      <c r="B74" s="36"/>
      <c r="I74" s="36"/>
      <c r="O74" s="38"/>
      <c r="P74" s="63"/>
    </row>
    <row r="75" spans="1:16" x14ac:dyDescent="0.35">
      <c r="A75" s="61"/>
      <c r="B75" s="36"/>
      <c r="I75" s="36"/>
      <c r="O75" s="38"/>
      <c r="P75" s="63"/>
    </row>
    <row r="76" spans="1:16" x14ac:dyDescent="0.35">
      <c r="A76" s="61"/>
      <c r="B76" s="36"/>
      <c r="I76" s="36"/>
      <c r="O76" s="38"/>
      <c r="P76" s="63"/>
    </row>
    <row r="77" spans="1:16" x14ac:dyDescent="0.35">
      <c r="A77" s="61"/>
      <c r="B77" s="36"/>
      <c r="I77" s="36"/>
      <c r="O77" s="38"/>
      <c r="P77" s="63"/>
    </row>
    <row r="78" spans="1:16" x14ac:dyDescent="0.35">
      <c r="A78" s="61"/>
      <c r="B78" s="36"/>
      <c r="I78" s="36"/>
      <c r="O78" s="38"/>
      <c r="P78" s="63"/>
    </row>
    <row r="79" spans="1:16" x14ac:dyDescent="0.35">
      <c r="A79" s="61"/>
      <c r="B79" s="36"/>
      <c r="I79" s="36"/>
      <c r="O79" s="38"/>
      <c r="P79" s="63"/>
    </row>
    <row r="80" spans="1:16" x14ac:dyDescent="0.35">
      <c r="A80" s="61"/>
      <c r="B80" s="36"/>
      <c r="I80" s="36"/>
      <c r="O80" s="38"/>
      <c r="P80" s="63"/>
    </row>
    <row r="81" spans="1:16" x14ac:dyDescent="0.35">
      <c r="A81" s="61"/>
      <c r="B81" s="36"/>
      <c r="I81" s="36"/>
      <c r="O81" s="38"/>
      <c r="P81" s="63"/>
    </row>
    <row r="82" spans="1:16" x14ac:dyDescent="0.35">
      <c r="A82" s="61"/>
      <c r="B82" s="36"/>
      <c r="I82" s="36"/>
      <c r="O82" s="38"/>
      <c r="P82" s="63"/>
    </row>
    <row r="83" spans="1:16" x14ac:dyDescent="0.35">
      <c r="A83" s="61"/>
      <c r="B83" s="36"/>
      <c r="I83" s="36"/>
      <c r="O83" s="38"/>
      <c r="P83" s="63"/>
    </row>
    <row r="84" spans="1:16" x14ac:dyDescent="0.35">
      <c r="A84" s="61"/>
      <c r="B84" s="36"/>
      <c r="I84" s="36"/>
      <c r="O84" s="38"/>
      <c r="P84" s="63"/>
    </row>
    <row r="85" spans="1:16" x14ac:dyDescent="0.35">
      <c r="A85" s="61"/>
      <c r="B85" s="41"/>
      <c r="C85" s="42"/>
      <c r="D85" s="42"/>
      <c r="E85" s="42"/>
      <c r="F85" s="42"/>
      <c r="G85" s="42"/>
      <c r="H85" s="42"/>
      <c r="I85" s="41"/>
      <c r="J85" s="42"/>
      <c r="K85" s="42"/>
      <c r="L85" s="42"/>
      <c r="M85" s="42"/>
      <c r="N85" s="42"/>
      <c r="O85" s="43"/>
      <c r="P85" s="63"/>
    </row>
    <row r="86" spans="1:16" ht="4.5" customHeight="1" thickBot="1" x14ac:dyDescent="0.4">
      <c r="A86" s="65"/>
      <c r="B86" s="66"/>
      <c r="C86" s="66"/>
      <c r="D86" s="66"/>
      <c r="E86" s="66"/>
      <c r="F86" s="66"/>
      <c r="G86" s="66"/>
      <c r="H86" s="66"/>
      <c r="I86" s="66"/>
      <c r="J86" s="66"/>
      <c r="K86" s="66"/>
      <c r="L86" s="66"/>
      <c r="M86" s="66"/>
      <c r="N86" s="66"/>
      <c r="O86" s="66"/>
      <c r="P86" s="67"/>
    </row>
  </sheetData>
  <mergeCells count="9">
    <mergeCell ref="F1:O1"/>
    <mergeCell ref="F3:O3"/>
    <mergeCell ref="F4:O4"/>
    <mergeCell ref="C50:D51"/>
    <mergeCell ref="B69:O69"/>
    <mergeCell ref="B6:O6"/>
    <mergeCell ref="B15:O15"/>
    <mergeCell ref="B26:O26"/>
    <mergeCell ref="B45:O45"/>
  </mergeCells>
  <printOptions horizontalCentered="1" verticalCentered="1"/>
  <pageMargins left="0.19685039370078741" right="0.19685039370078741" top="0.19685039370078741" bottom="0.19685039370078741" header="0.31496062992125984" footer="0.31496062992125984"/>
  <pageSetup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G82"/>
  <sheetViews>
    <sheetView workbookViewId="0">
      <selection activeCell="C1" sqref="C1"/>
    </sheetView>
  </sheetViews>
  <sheetFormatPr baseColWidth="10" defaultColWidth="11.453125" defaultRowHeight="14.5" x14ac:dyDescent="0.35"/>
  <cols>
    <col min="1" max="1" width="24.1796875" customWidth="1"/>
    <col min="2" max="2" width="17.81640625" customWidth="1"/>
    <col min="3" max="3" width="75.54296875" customWidth="1"/>
  </cols>
  <sheetData>
    <row r="3" spans="1:7" x14ac:dyDescent="0.35">
      <c r="A3" s="23" t="s">
        <v>31</v>
      </c>
      <c r="B3" s="22" t="s">
        <v>109</v>
      </c>
      <c r="D3" s="22" t="s">
        <v>141</v>
      </c>
    </row>
    <row r="4" spans="1:7" x14ac:dyDescent="0.35">
      <c r="A4" s="12" t="s">
        <v>62</v>
      </c>
      <c r="B4" s="11">
        <f>COUNTIF('Plan de Mejoramiento'!$AC$11:$AC$925,A4)</f>
        <v>0</v>
      </c>
      <c r="D4" s="25">
        <f t="shared" ref="D4:D14" si="0">+B4/$B$15</f>
        <v>0</v>
      </c>
    </row>
    <row r="5" spans="1:7" x14ac:dyDescent="0.35">
      <c r="A5" s="12" t="s">
        <v>52</v>
      </c>
      <c r="B5" s="11">
        <f>COUNTIF('Plan de Mejoramiento'!$AC$11:$AC$925,A5)</f>
        <v>4</v>
      </c>
      <c r="D5" s="25">
        <f t="shared" si="0"/>
        <v>1</v>
      </c>
    </row>
    <row r="6" spans="1:7" x14ac:dyDescent="0.35">
      <c r="A6" s="12" t="s">
        <v>60</v>
      </c>
      <c r="B6" s="11">
        <f>COUNTIF('Plan de Mejoramiento'!$AC$11:$AC$925,A6)</f>
        <v>0</v>
      </c>
      <c r="D6" s="25">
        <f t="shared" si="0"/>
        <v>0</v>
      </c>
    </row>
    <row r="7" spans="1:7" x14ac:dyDescent="0.35">
      <c r="A7" s="12" t="s">
        <v>59</v>
      </c>
      <c r="B7" s="11">
        <f>COUNTIF('Plan de Mejoramiento'!$AC$11:$AC$925,A7)</f>
        <v>0</v>
      </c>
      <c r="D7" s="25">
        <f t="shared" si="0"/>
        <v>0</v>
      </c>
    </row>
    <row r="8" spans="1:7" x14ac:dyDescent="0.35">
      <c r="A8" s="12" t="s">
        <v>56</v>
      </c>
      <c r="B8" s="11">
        <f>COUNTIF('Plan de Mejoramiento'!$AC$11:$AC$925,A8)</f>
        <v>0</v>
      </c>
      <c r="D8" s="25">
        <f t="shared" si="0"/>
        <v>0</v>
      </c>
    </row>
    <row r="9" spans="1:7" x14ac:dyDescent="0.35">
      <c r="A9" s="12" t="s">
        <v>57</v>
      </c>
      <c r="B9" s="11">
        <f>COUNTIF('Plan de Mejoramiento'!$AC$11:$AC$925,A9)</f>
        <v>0</v>
      </c>
      <c r="D9" s="25">
        <f t="shared" si="0"/>
        <v>0</v>
      </c>
    </row>
    <row r="10" spans="1:7" x14ac:dyDescent="0.35">
      <c r="A10" s="12" t="s">
        <v>53</v>
      </c>
      <c r="B10" s="11">
        <f>COUNTIF('Plan de Mejoramiento'!$AC$11:$AC$925,A10)</f>
        <v>0</v>
      </c>
      <c r="D10" s="25">
        <f t="shared" si="0"/>
        <v>0</v>
      </c>
    </row>
    <row r="11" spans="1:7" x14ac:dyDescent="0.35">
      <c r="A11" s="12" t="s">
        <v>55</v>
      </c>
      <c r="B11" s="11">
        <f>COUNTIF('Plan de Mejoramiento'!$AC$11:$AC$925,A11)</f>
        <v>0</v>
      </c>
      <c r="D11" s="25">
        <f t="shared" si="0"/>
        <v>0</v>
      </c>
    </row>
    <row r="12" spans="1:7" x14ac:dyDescent="0.35">
      <c r="A12" s="12" t="s">
        <v>58</v>
      </c>
      <c r="B12" s="11">
        <f>COUNTIF('Plan de Mejoramiento'!$AC$11:$AC$925,A12)</f>
        <v>0</v>
      </c>
      <c r="D12" s="25">
        <f t="shared" si="0"/>
        <v>0</v>
      </c>
    </row>
    <row r="13" spans="1:7" x14ac:dyDescent="0.35">
      <c r="A13" s="12" t="s">
        <v>54</v>
      </c>
      <c r="B13" s="11">
        <f>COUNTIF('Plan de Mejoramiento'!$AC$11:$AC$925,A13)</f>
        <v>0</v>
      </c>
      <c r="D13" s="25">
        <f t="shared" si="0"/>
        <v>0</v>
      </c>
    </row>
    <row r="14" spans="1:7" x14ac:dyDescent="0.35">
      <c r="A14" s="12" t="s">
        <v>61</v>
      </c>
      <c r="B14" s="11">
        <f>COUNTIF('Plan de Mejoramiento'!$AC$11:$AC$925,A14)</f>
        <v>0</v>
      </c>
      <c r="D14" s="25">
        <f t="shared" si="0"/>
        <v>0</v>
      </c>
    </row>
    <row r="15" spans="1:7" x14ac:dyDescent="0.35">
      <c r="A15" s="23" t="s">
        <v>109</v>
      </c>
      <c r="B15" s="22">
        <f>SUM(B4:B14)</f>
        <v>4</v>
      </c>
      <c r="D15" s="25">
        <f>SUM(D4:D14)</f>
        <v>1</v>
      </c>
    </row>
    <row r="16" spans="1:7" ht="21" x14ac:dyDescent="0.35">
      <c r="E16" s="22" t="s">
        <v>142</v>
      </c>
      <c r="F16" s="22" t="s">
        <v>143</v>
      </c>
      <c r="G16" s="22" t="s">
        <v>144</v>
      </c>
    </row>
    <row r="17" spans="1:7" x14ac:dyDescent="0.35">
      <c r="E17" s="30" t="e">
        <f>AVERAGE('Plan de Mejoramiento'!$P$9:$P$915)</f>
        <v>#DIV/0!</v>
      </c>
      <c r="F17" s="53">
        <f>AVERAGE('Plan de Mejoramiento'!$X$9:$X$915)</f>
        <v>0</v>
      </c>
      <c r="G17" s="53">
        <f>(1-F17)</f>
        <v>1</v>
      </c>
    </row>
    <row r="18" spans="1:7" ht="21" x14ac:dyDescent="0.35">
      <c r="A18" s="23" t="s">
        <v>10</v>
      </c>
      <c r="B18" s="22" t="s">
        <v>109</v>
      </c>
      <c r="D18" s="22" t="s">
        <v>109</v>
      </c>
      <c r="E18" s="22" t="s">
        <v>142</v>
      </c>
      <c r="F18" s="22" t="s">
        <v>143</v>
      </c>
      <c r="G18" s="22" t="s">
        <v>144</v>
      </c>
    </row>
    <row r="19" spans="1:7" x14ac:dyDescent="0.35">
      <c r="A19" s="24" t="s">
        <v>64</v>
      </c>
      <c r="B19" s="11">
        <f>COUNTIF('Plan de Mejoramiento'!$B$11:$B$925,A19)</f>
        <v>0</v>
      </c>
      <c r="D19" s="25">
        <f>+B19/$B$15</f>
        <v>0</v>
      </c>
      <c r="E19" s="25" t="e">
        <f>AVERAGEIF('Plan de Mejoramiento'!$B$9:$B$915,$A19,'Plan de Mejoramiento'!$P$9:$P$915)</f>
        <v>#DIV/0!</v>
      </c>
      <c r="F19" s="26" t="e">
        <f>AVERAGEIF('Plan de Mejoramiento'!$B$9:$B$915,$A19,'Plan de Mejoramiento'!$X$9:$X$915)</f>
        <v>#DIV/0!</v>
      </c>
      <c r="G19" s="26" t="str">
        <f>IF(D19=0,"",(1-F19))</f>
        <v/>
      </c>
    </row>
    <row r="20" spans="1:7" ht="20" x14ac:dyDescent="0.35">
      <c r="A20" s="24" t="s">
        <v>66</v>
      </c>
      <c r="B20" s="11">
        <f>COUNTIF('Plan de Mejoramiento'!$B$11:$B$925,A20)</f>
        <v>1</v>
      </c>
      <c r="D20" s="25">
        <f>+B20/$B$15</f>
        <v>0.25</v>
      </c>
      <c r="E20" s="25" t="e">
        <f>AVERAGEIF('Plan de Mejoramiento'!$B$9:$B$915,$A20,'Plan de Mejoramiento'!$P$9:$P$915)</f>
        <v>#DIV/0!</v>
      </c>
      <c r="F20" s="26">
        <f>AVERAGEIF('Plan de Mejoramiento'!$B$9:$B$915,$A20,'Plan de Mejoramiento'!$X$9:$X$915)</f>
        <v>0</v>
      </c>
      <c r="G20" s="26">
        <f t="shared" ref="G20:G23" si="1">IF(D20=0,"",(1-F20))</f>
        <v>1</v>
      </c>
    </row>
    <row r="21" spans="1:7" x14ac:dyDescent="0.35">
      <c r="A21" s="24" t="s">
        <v>71</v>
      </c>
      <c r="B21" s="11">
        <f>COUNTIF('Plan de Mejoramiento'!$B$11:$B$925,A21)</f>
        <v>0</v>
      </c>
      <c r="D21" s="25">
        <f>+B21/$B$15</f>
        <v>0</v>
      </c>
      <c r="E21" s="25" t="e">
        <f>AVERAGEIF('Plan de Mejoramiento'!$B$9:$B$915,$A21,'Plan de Mejoramiento'!$P$9:$P$915)</f>
        <v>#DIV/0!</v>
      </c>
      <c r="F21" s="26" t="e">
        <f>AVERAGEIF('Plan de Mejoramiento'!$B$9:$B$915,$A21,'Plan de Mejoramiento'!$X$9:$X$915)</f>
        <v>#DIV/0!</v>
      </c>
      <c r="G21" s="26" t="str">
        <f t="shared" si="1"/>
        <v/>
      </c>
    </row>
    <row r="22" spans="1:7" ht="20" x14ac:dyDescent="0.35">
      <c r="A22" s="24" t="s">
        <v>65</v>
      </c>
      <c r="B22" s="11">
        <f>COUNTIF('Plan de Mejoramiento'!$B$11:$B$925,A22)</f>
        <v>1</v>
      </c>
      <c r="D22" s="25">
        <f>+B22/$B$15</f>
        <v>0.25</v>
      </c>
      <c r="E22" s="25" t="e">
        <f>AVERAGEIF('Plan de Mejoramiento'!$B$9:$B$915,$A22,'Plan de Mejoramiento'!$P$9:$P$915)</f>
        <v>#DIV/0!</v>
      </c>
      <c r="F22" s="26">
        <f>AVERAGEIF('Plan de Mejoramiento'!$B$9:$B$915,$A22,'Plan de Mejoramiento'!$X$9:$X$915)</f>
        <v>0</v>
      </c>
      <c r="G22" s="26">
        <f t="shared" si="1"/>
        <v>1</v>
      </c>
    </row>
    <row r="23" spans="1:7" x14ac:dyDescent="0.35">
      <c r="A23" s="23" t="s">
        <v>109</v>
      </c>
      <c r="B23" s="22">
        <f>SUM(B19:B22)</f>
        <v>2</v>
      </c>
      <c r="D23" s="29">
        <f>SUM(D19:D22)</f>
        <v>0.5</v>
      </c>
      <c r="E23" s="29" t="e">
        <f>AVERAGE(E19:E22)</f>
        <v>#DIV/0!</v>
      </c>
      <c r="F23" s="50" t="e">
        <f>AVERAGE(F19:F22)</f>
        <v>#DIV/0!</v>
      </c>
      <c r="G23" s="50" t="e">
        <f t="shared" si="1"/>
        <v>#DIV/0!</v>
      </c>
    </row>
    <row r="24" spans="1:7" x14ac:dyDescent="0.35">
      <c r="F24" s="51"/>
      <c r="G24" s="51"/>
    </row>
    <row r="25" spans="1:7" x14ac:dyDescent="0.35">
      <c r="F25" s="51"/>
      <c r="G25" s="51"/>
    </row>
    <row r="26" spans="1:7" ht="21" x14ac:dyDescent="0.35">
      <c r="A26" s="23" t="s">
        <v>11</v>
      </c>
      <c r="B26" s="22" t="s">
        <v>109</v>
      </c>
      <c r="D26" s="22" t="s">
        <v>109</v>
      </c>
      <c r="E26" s="22" t="s">
        <v>142</v>
      </c>
      <c r="F26" s="52" t="s">
        <v>143</v>
      </c>
      <c r="G26" s="52" t="s">
        <v>144</v>
      </c>
    </row>
    <row r="27" spans="1:7" x14ac:dyDescent="0.35">
      <c r="A27" s="7" t="s">
        <v>77</v>
      </c>
      <c r="B27" s="11">
        <f>COUNTIF('Plan de Mejoramiento'!$C$11:$C$925,A27)</f>
        <v>0</v>
      </c>
      <c r="D27" s="26">
        <f t="shared" ref="D27:D40" si="2">+B27/$B$15</f>
        <v>0</v>
      </c>
      <c r="E27" s="25" t="e">
        <f>AVERAGEIF('Plan de Mejoramiento'!$C$9:$C$915,$A27,'Plan de Mejoramiento'!$P$9:$P$915)</f>
        <v>#DIV/0!</v>
      </c>
      <c r="F27" s="26" t="e">
        <f>AVERAGEIF('Plan de Mejoramiento'!$C$9:$C$915,$A27,'Plan de Mejoramiento'!$X$9:$X$915)</f>
        <v>#DIV/0!</v>
      </c>
      <c r="G27" s="26" t="str">
        <f>IF(D27=0,"",(1-F27))</f>
        <v/>
      </c>
    </row>
    <row r="28" spans="1:7" x14ac:dyDescent="0.35">
      <c r="A28" s="7" t="s">
        <v>79</v>
      </c>
      <c r="B28" s="11">
        <f>COUNTIF('Plan de Mejoramiento'!$C$11:$C$925,A28)</f>
        <v>0</v>
      </c>
      <c r="D28" s="26">
        <f t="shared" si="2"/>
        <v>0</v>
      </c>
      <c r="E28" s="25" t="e">
        <f>AVERAGEIF('Plan de Mejoramiento'!$C$9:$C$915,$A28,'Plan de Mejoramiento'!$P$9:$P$915)</f>
        <v>#DIV/0!</v>
      </c>
      <c r="F28" s="26" t="e">
        <f>AVERAGEIF('Plan de Mejoramiento'!$C$9:$C$915,$A28,'Plan de Mejoramiento'!$X$9:$X$915)</f>
        <v>#DIV/0!</v>
      </c>
      <c r="G28" s="26" t="str">
        <f t="shared" ref="G28:G41" si="3">IF(D28=0,"",(1-F28))</f>
        <v/>
      </c>
    </row>
    <row r="29" spans="1:7" x14ac:dyDescent="0.35">
      <c r="A29" s="7" t="s">
        <v>74</v>
      </c>
      <c r="B29" s="11">
        <f>COUNTIF('Plan de Mejoramiento'!$C$11:$C$925,A29)</f>
        <v>0</v>
      </c>
      <c r="D29" s="26">
        <f t="shared" si="2"/>
        <v>0</v>
      </c>
      <c r="E29" s="25" t="e">
        <f>AVERAGEIF('Plan de Mejoramiento'!$C$9:$C$915,"Planificación del Territorio",'Plan de Mejoramiento'!$P$9:$P$915)</f>
        <v>#DIV/0!</v>
      </c>
      <c r="F29" s="26" t="e">
        <f>AVERAGEIF('Plan de Mejoramiento'!$C$9:$C$915,"Planificación del Territorio",'Plan de Mejoramiento'!$X$9:$X$915)</f>
        <v>#DIV/0!</v>
      </c>
      <c r="G29" s="26" t="str">
        <f t="shared" si="3"/>
        <v/>
      </c>
    </row>
    <row r="30" spans="1:7" x14ac:dyDescent="0.35">
      <c r="A30" s="7" t="s">
        <v>73</v>
      </c>
      <c r="B30" s="11">
        <f>COUNTIF('Plan de Mejoramiento'!$C$11:$C$925,A30)</f>
        <v>0</v>
      </c>
      <c r="D30" s="26">
        <f t="shared" si="2"/>
        <v>0</v>
      </c>
      <c r="E30" s="25" t="e">
        <f>AVERAGEIF('Plan de Mejoramiento'!$C$9:$C$915,$A30,'Plan de Mejoramiento'!$P$9:$P$915)</f>
        <v>#DIV/0!</v>
      </c>
      <c r="F30" s="26" t="e">
        <f>AVERAGEIF('Plan de Mejoramiento'!$C$9:$C$915,$A30,'Plan de Mejoramiento'!$X$9:$X$915)</f>
        <v>#DIV/0!</v>
      </c>
      <c r="G30" s="26" t="str">
        <f t="shared" si="3"/>
        <v/>
      </c>
    </row>
    <row r="31" spans="1:7" x14ac:dyDescent="0.35">
      <c r="A31" s="7" t="s">
        <v>75</v>
      </c>
      <c r="B31" s="11">
        <f>COUNTIF('Plan de Mejoramiento'!$C$11:$C$925,A31)</f>
        <v>0</v>
      </c>
      <c r="D31" s="26">
        <f t="shared" si="2"/>
        <v>0</v>
      </c>
      <c r="E31" s="25" t="e">
        <f>AVERAGEIF('Plan de Mejoramiento'!$C$9:$C$915,$A31,'Plan de Mejoramiento'!$P$9:$P$915)</f>
        <v>#DIV/0!</v>
      </c>
      <c r="F31" s="26" t="e">
        <f>AVERAGEIF('Plan de Mejoramiento'!$C$9:$C$915,$A31,'Plan de Mejoramiento'!$X$9:$X$915)</f>
        <v>#DIV/0!</v>
      </c>
      <c r="G31" s="26" t="str">
        <f t="shared" si="3"/>
        <v/>
      </c>
    </row>
    <row r="32" spans="1:7" x14ac:dyDescent="0.35">
      <c r="A32" s="7" t="s">
        <v>78</v>
      </c>
      <c r="B32" s="11">
        <f>COUNTIF('Plan de Mejoramiento'!$C$11:$C$925,A32)</f>
        <v>0</v>
      </c>
      <c r="D32" s="26">
        <f t="shared" si="2"/>
        <v>0</v>
      </c>
      <c r="E32" s="25" t="e">
        <f>AVERAGEIF('Plan de Mejoramiento'!$C$9:$C$915,$A32,'Plan de Mejoramiento'!$P$9:$P$915)</f>
        <v>#DIV/0!</v>
      </c>
      <c r="F32" s="26" t="e">
        <f>AVERAGEIF('Plan de Mejoramiento'!$C$9:$C$915,$A32,'Plan de Mejoramiento'!$X$9:$X$915)</f>
        <v>#DIV/0!</v>
      </c>
      <c r="G32" s="26" t="str">
        <f t="shared" si="3"/>
        <v/>
      </c>
    </row>
    <row r="33" spans="1:7" x14ac:dyDescent="0.35">
      <c r="A33" s="7" t="s">
        <v>80</v>
      </c>
      <c r="B33" s="11">
        <f>COUNTIF('Plan de Mejoramiento'!$C$11:$C$925,A33)</f>
        <v>0</v>
      </c>
      <c r="D33" s="26">
        <f t="shared" si="2"/>
        <v>0</v>
      </c>
      <c r="E33" s="25" t="e">
        <f>AVERAGEIF('Plan de Mejoramiento'!$C$9:$C$915,$A33,'Plan de Mejoramiento'!$P$9:$P$915)</f>
        <v>#DIV/0!</v>
      </c>
      <c r="F33" s="26" t="e">
        <f>AVERAGEIF('Plan de Mejoramiento'!$C$9:$C$915,$A33,'Plan de Mejoramiento'!$X$9:$X$915)</f>
        <v>#DIV/0!</v>
      </c>
      <c r="G33" s="26" t="str">
        <f t="shared" si="3"/>
        <v/>
      </c>
    </row>
    <row r="34" spans="1:7" x14ac:dyDescent="0.35">
      <c r="A34" s="7" t="s">
        <v>81</v>
      </c>
      <c r="B34" s="11">
        <f>COUNTIF('Plan de Mejoramiento'!$C$11:$C$925,A34)</f>
        <v>0</v>
      </c>
      <c r="D34" s="26">
        <f t="shared" si="2"/>
        <v>0</v>
      </c>
      <c r="E34" s="25" t="e">
        <f>AVERAGEIF('Plan de Mejoramiento'!$C$9:$C$915,$A34,'Plan de Mejoramiento'!$P$9:$P$915)</f>
        <v>#DIV/0!</v>
      </c>
      <c r="F34" s="26" t="e">
        <f>AVERAGEIF('Plan de Mejoramiento'!$C$9:$C$915,$A34,'Plan de Mejoramiento'!$X$9:$X$915)</f>
        <v>#DIV/0!</v>
      </c>
      <c r="G34" s="26" t="str">
        <f t="shared" si="3"/>
        <v/>
      </c>
    </row>
    <row r="35" spans="1:7" x14ac:dyDescent="0.35">
      <c r="A35" s="7" t="s">
        <v>76</v>
      </c>
      <c r="B35" s="11">
        <f>COUNTIF('Plan de Mejoramiento'!$C$11:$C$925,A35)</f>
        <v>0</v>
      </c>
      <c r="D35" s="26">
        <f t="shared" si="2"/>
        <v>0</v>
      </c>
      <c r="E35" s="25" t="e">
        <f>AVERAGEIF('Plan de Mejoramiento'!$C$9:$C$915,$A35,'Plan de Mejoramiento'!$P$9:$P$915)</f>
        <v>#DIV/0!</v>
      </c>
      <c r="F35" s="26" t="e">
        <f>AVERAGEIF('Plan de Mejoramiento'!$C$9:$C$915,$A35,'Plan de Mejoramiento'!$X$9:$X$915)</f>
        <v>#DIV/0!</v>
      </c>
      <c r="G35" s="26" t="str">
        <f t="shared" si="3"/>
        <v/>
      </c>
    </row>
    <row r="36" spans="1:7" x14ac:dyDescent="0.35">
      <c r="A36" s="7" t="s">
        <v>70</v>
      </c>
      <c r="B36" s="11">
        <f>COUNTIF('Plan de Mejoramiento'!$C$11:$C$925,A36)</f>
        <v>0</v>
      </c>
      <c r="D36" s="26">
        <f t="shared" si="2"/>
        <v>0</v>
      </c>
      <c r="E36" s="25" t="e">
        <f>AVERAGEIF('Plan de Mejoramiento'!$C$9:$C$915,$A36,'Plan de Mejoramiento'!$P$9:$P$915)</f>
        <v>#DIV/0!</v>
      </c>
      <c r="F36" s="26" t="e">
        <f>AVERAGEIF('Plan de Mejoramiento'!$C$9:$C$915,$A36,'Plan de Mejoramiento'!$X$9:$X$915)</f>
        <v>#DIV/0!</v>
      </c>
      <c r="G36" s="26" t="str">
        <f t="shared" si="3"/>
        <v/>
      </c>
    </row>
    <row r="37" spans="1:7" x14ac:dyDescent="0.35">
      <c r="A37" s="7" t="s">
        <v>72</v>
      </c>
      <c r="B37" s="11">
        <f>COUNTIF('Plan de Mejoramiento'!$C$11:$C$925,A37)</f>
        <v>0</v>
      </c>
      <c r="D37" s="26">
        <f t="shared" si="2"/>
        <v>0</v>
      </c>
      <c r="E37" s="25" t="e">
        <f>AVERAGEIF('Plan de Mejoramiento'!$C$9:$C$915,$A37,'Plan de Mejoramiento'!$P$9:$P$915)</f>
        <v>#DIV/0!</v>
      </c>
      <c r="F37" s="26" t="e">
        <f>AVERAGEIF('Plan de Mejoramiento'!$C$9:$C$915,$A37,'Plan de Mejoramiento'!$X$9:$X$915)</f>
        <v>#DIV/0!</v>
      </c>
      <c r="G37" s="26" t="str">
        <f t="shared" si="3"/>
        <v/>
      </c>
    </row>
    <row r="38" spans="1:7" x14ac:dyDescent="0.35">
      <c r="A38" s="7" t="s">
        <v>68</v>
      </c>
      <c r="B38" s="11">
        <f>COUNTIF('Plan de Mejoramiento'!$C$11:$C$925,A38)</f>
        <v>1</v>
      </c>
      <c r="D38" s="26">
        <f t="shared" si="2"/>
        <v>0.25</v>
      </c>
      <c r="E38" s="25" t="e">
        <f>AVERAGEIF('Plan de Mejoramiento'!$C$9:$C$915,$A38,'Plan de Mejoramiento'!$P$9:$P$915)</f>
        <v>#DIV/0!</v>
      </c>
      <c r="F38" s="26">
        <f>AVERAGEIF('Plan de Mejoramiento'!$C$9:$C$915,$A38,'Plan de Mejoramiento'!$X$9:$X$915)</f>
        <v>0</v>
      </c>
      <c r="G38" s="26">
        <f t="shared" si="3"/>
        <v>1</v>
      </c>
    </row>
    <row r="39" spans="1:7" x14ac:dyDescent="0.35">
      <c r="A39" s="7" t="s">
        <v>145</v>
      </c>
      <c r="B39" s="11">
        <f>COUNTIF('Plan de Mejoramiento'!$C$11:$C$925,"Planificación del Territorio")+COUNTIF('Plan de Mejoramiento'!$C$11:$C$925,"Gestión de Proyectos Estratégicos")</f>
        <v>0</v>
      </c>
      <c r="D39" s="26">
        <f t="shared" ref="D39" si="4">+B39/$B$15</f>
        <v>0</v>
      </c>
      <c r="E39" s="25" t="e">
        <f>AVERAGEIF('Plan de Mejoramiento'!$C$9:$C$915,"Planificación del Territorio",'Plan de Mejoramiento'!$P$9:$P$915)</f>
        <v>#DIV/0!</v>
      </c>
      <c r="F39" s="26" t="e">
        <f>AVERAGEIF('Plan de Mejoramiento'!$C$9:$C$915,"Planificación del Territorio",'Plan de Mejoramiento'!$X$9:$X$915)</f>
        <v>#DIV/0!</v>
      </c>
      <c r="G39" s="26" t="str">
        <f t="shared" ref="G39" si="5">IF(D39=0,"",(1-F39))</f>
        <v/>
      </c>
    </row>
    <row r="40" spans="1:7" x14ac:dyDescent="0.35">
      <c r="A40" s="7" t="s">
        <v>69</v>
      </c>
      <c r="B40" s="11">
        <f>COUNTIF('Plan de Mejoramiento'!$C$11:$C$925,A40)</f>
        <v>1</v>
      </c>
      <c r="D40" s="26">
        <f t="shared" si="2"/>
        <v>0.25</v>
      </c>
      <c r="E40" s="25" t="e">
        <f>AVERAGEIF('Plan de Mejoramiento'!$C$9:$C$915,$A40,'Plan de Mejoramiento'!$P$9:$P$915)</f>
        <v>#DIV/0!</v>
      </c>
      <c r="F40" s="26">
        <f>AVERAGEIF('Plan de Mejoramiento'!$C$9:$C$915,$A40,'Plan de Mejoramiento'!$X$9:$X$915)</f>
        <v>0</v>
      </c>
      <c r="G40" s="26">
        <f t="shared" si="3"/>
        <v>1</v>
      </c>
    </row>
    <row r="41" spans="1:7" x14ac:dyDescent="0.35">
      <c r="A41" s="23" t="s">
        <v>109</v>
      </c>
      <c r="B41" s="22">
        <f>SUM(B27:B40)</f>
        <v>2</v>
      </c>
      <c r="D41" s="25">
        <f>SUM(D27:D40)</f>
        <v>0.5</v>
      </c>
      <c r="E41" s="29" t="e">
        <f>AVERAGE(E27:E40)</f>
        <v>#DIV/0!</v>
      </c>
      <c r="F41" s="50" t="e">
        <f>AVERAGE(F27:F40)</f>
        <v>#DIV/0!</v>
      </c>
      <c r="G41" s="50" t="e">
        <f t="shared" si="3"/>
        <v>#DIV/0!</v>
      </c>
    </row>
    <row r="42" spans="1:7" x14ac:dyDescent="0.35">
      <c r="F42" s="51"/>
      <c r="G42" s="51"/>
    </row>
    <row r="43" spans="1:7" x14ac:dyDescent="0.35">
      <c r="F43" s="51"/>
      <c r="G43" s="51"/>
    </row>
    <row r="44" spans="1:7" x14ac:dyDescent="0.35">
      <c r="F44" s="51"/>
      <c r="G44" s="51"/>
    </row>
    <row r="45" spans="1:7" x14ac:dyDescent="0.35">
      <c r="F45" s="51"/>
      <c r="G45" s="51"/>
    </row>
    <row r="46" spans="1:7" ht="21" x14ac:dyDescent="0.35">
      <c r="A46" s="8" t="s">
        <v>83</v>
      </c>
      <c r="B46" s="22" t="s">
        <v>109</v>
      </c>
      <c r="D46" s="22" t="s">
        <v>109</v>
      </c>
      <c r="E46" s="22" t="s">
        <v>142</v>
      </c>
      <c r="F46" s="52" t="s">
        <v>143</v>
      </c>
      <c r="G46" s="52" t="s">
        <v>144</v>
      </c>
    </row>
    <row r="47" spans="1:7" x14ac:dyDescent="0.35">
      <c r="A47" s="7" t="s">
        <v>84</v>
      </c>
      <c r="B47" s="11">
        <f>COUNTIF('Plan de Mejoramiento'!$F$10:$F$915,A47)</f>
        <v>0</v>
      </c>
      <c r="D47" s="26" t="e">
        <f>+B47/$B$50</f>
        <v>#DIV/0!</v>
      </c>
      <c r="E47" s="25" t="e">
        <f>IF($D47=0,"",AVERAGEIF('Plan de Mejoramiento'!$F$9:$F$915,$A47,'Plan de Mejoramiento'!$P$9:$P$915))</f>
        <v>#DIV/0!</v>
      </c>
      <c r="F47" s="26" t="e">
        <f>IF($D47=0,"",AVERAGEIF('Plan de Mejoramiento'!$F$9:$F$915,$A47,'Plan de Mejoramiento'!$X$9:$X$915))</f>
        <v>#DIV/0!</v>
      </c>
      <c r="G47" s="26" t="e">
        <f t="shared" ref="G47:G49" si="6">IF(D47=0,"",(1-F47))</f>
        <v>#DIV/0!</v>
      </c>
    </row>
    <row r="48" spans="1:7" x14ac:dyDescent="0.35">
      <c r="A48" s="7" t="s">
        <v>85</v>
      </c>
      <c r="B48" s="11">
        <f>COUNTIF('Plan de Mejoramiento'!$F$10:$F$915,A48)</f>
        <v>0</v>
      </c>
      <c r="D48" s="26" t="e">
        <f t="shared" ref="D48:D49" si="7">+B48/$B$50</f>
        <v>#DIV/0!</v>
      </c>
      <c r="E48" s="25" t="e">
        <f>IF($D48=0,"",AVERAGEIF('Plan de Mejoramiento'!$F$9:$F$915,$A48,'Plan de Mejoramiento'!$P$9:$P$915))</f>
        <v>#DIV/0!</v>
      </c>
      <c r="F48" s="26" t="e">
        <f>IF($D48=0,"",AVERAGEIF('Plan de Mejoramiento'!$F$9:$F$915,$A48,'Plan de Mejoramiento'!$X$9:$X$915))</f>
        <v>#DIV/0!</v>
      </c>
      <c r="G48" s="26" t="e">
        <f t="shared" si="6"/>
        <v>#DIV/0!</v>
      </c>
    </row>
    <row r="49" spans="1:7" x14ac:dyDescent="0.35">
      <c r="A49" s="7" t="s">
        <v>86</v>
      </c>
      <c r="B49" s="11">
        <f>COUNTIF('Plan de Mejoramiento'!$F$10:$F$915,A49)</f>
        <v>0</v>
      </c>
      <c r="D49" s="26" t="e">
        <f t="shared" si="7"/>
        <v>#DIV/0!</v>
      </c>
      <c r="E49" s="25" t="e">
        <f>IF($D49=0,"",AVERAGEIF('Plan de Mejoramiento'!$F$9:$F$915,$A49,'Plan de Mejoramiento'!$P$9:$P$915))</f>
        <v>#DIV/0!</v>
      </c>
      <c r="F49" s="26" t="e">
        <f>IF($D49=0,"",AVERAGEIF('Plan de Mejoramiento'!$F$9:$F$915,$A49,'Plan de Mejoramiento'!$X$9:$X$915))</f>
        <v>#DIV/0!</v>
      </c>
      <c r="G49" s="26" t="e">
        <f t="shared" si="6"/>
        <v>#DIV/0!</v>
      </c>
    </row>
    <row r="50" spans="1:7" x14ac:dyDescent="0.35">
      <c r="A50" s="9"/>
      <c r="B50" s="22">
        <f>SUM(B47:B49)</f>
        <v>0</v>
      </c>
      <c r="D50" s="26">
        <f t="shared" ref="D50" si="8">+B50/$B$15</f>
        <v>0</v>
      </c>
      <c r="F50" s="51"/>
      <c r="G50" s="51"/>
    </row>
    <row r="51" spans="1:7" x14ac:dyDescent="0.35">
      <c r="F51" s="51"/>
      <c r="G51" s="51"/>
    </row>
    <row r="52" spans="1:7" ht="21" x14ac:dyDescent="0.35">
      <c r="A52" s="8" t="s">
        <v>87</v>
      </c>
      <c r="B52" s="22" t="s">
        <v>109</v>
      </c>
      <c r="D52" s="22" t="s">
        <v>109</v>
      </c>
      <c r="E52" s="22" t="s">
        <v>142</v>
      </c>
      <c r="F52" s="52" t="s">
        <v>143</v>
      </c>
      <c r="G52" s="51"/>
    </row>
    <row r="53" spans="1:7" x14ac:dyDescent="0.35">
      <c r="A53" s="7" t="s">
        <v>88</v>
      </c>
      <c r="B53" s="11">
        <f>COUNTIF('Plan de Mejoramiento'!$G$10:$G$915,A53)</f>
        <v>3</v>
      </c>
      <c r="D53" s="26">
        <f t="shared" ref="D53" si="9">+B53/$B$15</f>
        <v>0.75</v>
      </c>
      <c r="E53" s="25" t="e">
        <f>IF($D53=0,"",AVERAGEIF('Plan de Mejoramiento'!$G$9:$G$915,$A53,'Plan de Mejoramiento'!$P$9:$P$915))</f>
        <v>#DIV/0!</v>
      </c>
      <c r="F53" s="26">
        <f>IF($D53=0,"",AVERAGEIF('Plan de Mejoramiento'!$G$9:$G$915,$A53,'Plan de Mejoramiento'!$X$9:$X$915))</f>
        <v>0</v>
      </c>
      <c r="G53" s="51"/>
    </row>
    <row r="54" spans="1:7" x14ac:dyDescent="0.35">
      <c r="A54" s="7" t="s">
        <v>146</v>
      </c>
      <c r="B54" s="11">
        <f>COUNTIF('Plan de Mejoramiento'!$G$10:$G$915,A54)</f>
        <v>0</v>
      </c>
      <c r="D54" s="26">
        <f t="shared" ref="D54:D62" si="10">+B54/$B$15</f>
        <v>0</v>
      </c>
      <c r="E54" s="25" t="str">
        <f>IF($D54=0,"",AVERAGEIF('Plan de Mejoramiento'!$G$9:$G$915,$A54,'Plan de Mejoramiento'!$P$9:$P$915))</f>
        <v/>
      </c>
      <c r="F54" s="26" t="str">
        <f>IF($D54=0,"",AVERAGEIF('Plan de Mejoramiento'!$G$9:$G$915,$A54,'Plan de Mejoramiento'!$X$9:$X$915))</f>
        <v/>
      </c>
      <c r="G54" s="51"/>
    </row>
    <row r="55" spans="1:7" x14ac:dyDescent="0.35">
      <c r="A55" s="7" t="s">
        <v>90</v>
      </c>
      <c r="B55" s="11">
        <f>COUNTIF('Plan de Mejoramiento'!$G$10:$G$915,A55)</f>
        <v>0</v>
      </c>
      <c r="D55" s="26">
        <f t="shared" si="10"/>
        <v>0</v>
      </c>
      <c r="E55" s="25" t="str">
        <f>IF($D55=0,"",AVERAGEIF('Plan de Mejoramiento'!$G$9:$G$915,$A55,'Plan de Mejoramiento'!$P$9:$P$915))</f>
        <v/>
      </c>
      <c r="F55" s="26" t="str">
        <f>IF($D55=0,"",AVERAGEIF('Plan de Mejoramiento'!$G$9:$G$915,$A55,'Plan de Mejoramiento'!$X$9:$X$915))</f>
        <v/>
      </c>
      <c r="G55" s="51"/>
    </row>
    <row r="56" spans="1:7" x14ac:dyDescent="0.35">
      <c r="A56" s="7" t="s">
        <v>91</v>
      </c>
      <c r="B56" s="11">
        <f>COUNTIF('Plan de Mejoramiento'!$G$10:$G$915,A56)</f>
        <v>0</v>
      </c>
      <c r="D56" s="26">
        <f t="shared" si="10"/>
        <v>0</v>
      </c>
      <c r="E56" s="25" t="str">
        <f>IF($D56=0,"",AVERAGEIF('Plan de Mejoramiento'!$G$9:$G$915,$A56,'Plan de Mejoramiento'!$P$9:$P$915))</f>
        <v/>
      </c>
      <c r="F56" s="26" t="str">
        <f>IF($D56=0,"",AVERAGEIF('Plan de Mejoramiento'!$G$9:$G$915,$A56,'Plan de Mejoramiento'!$X$9:$X$915))</f>
        <v/>
      </c>
      <c r="G56" s="51"/>
    </row>
    <row r="57" spans="1:7" x14ac:dyDescent="0.35">
      <c r="A57" s="7" t="s">
        <v>92</v>
      </c>
      <c r="B57" s="11">
        <f>COUNTIF('Plan de Mejoramiento'!$G$10:$G$915,A57)</f>
        <v>1</v>
      </c>
      <c r="D57" s="26">
        <f t="shared" si="10"/>
        <v>0.25</v>
      </c>
      <c r="E57" s="25" t="e">
        <f>IF($D57=0,"",AVERAGEIF('Plan de Mejoramiento'!$G$9:$G$915,$A57,'Plan de Mejoramiento'!$P$9:$P$915))</f>
        <v>#DIV/0!</v>
      </c>
      <c r="F57" s="26">
        <f>IF($D57=0,"",AVERAGEIF('Plan de Mejoramiento'!$G$9:$G$915,$A57,'Plan de Mejoramiento'!$X$9:$X$915))</f>
        <v>0</v>
      </c>
      <c r="G57" s="51"/>
    </row>
    <row r="58" spans="1:7" x14ac:dyDescent="0.35">
      <c r="A58" s="7" t="s">
        <v>93</v>
      </c>
      <c r="B58" s="11">
        <f>COUNTIF('Plan de Mejoramiento'!$G$10:$G$915,A58)</f>
        <v>0</v>
      </c>
      <c r="D58" s="26">
        <f t="shared" si="10"/>
        <v>0</v>
      </c>
      <c r="E58" s="25" t="str">
        <f>IF($D58=0,"",AVERAGEIF('Plan de Mejoramiento'!$G$9:$G$915,$A58,'Plan de Mejoramiento'!$P$9:$P$915))</f>
        <v/>
      </c>
      <c r="F58" s="26" t="str">
        <f>IF($D58=0,"",AVERAGEIF('Plan de Mejoramiento'!$G$9:$G$915,$A58,'Plan de Mejoramiento'!$X$9:$X$915))</f>
        <v/>
      </c>
      <c r="G58" s="51"/>
    </row>
    <row r="59" spans="1:7" x14ac:dyDescent="0.35">
      <c r="A59" s="7" t="s">
        <v>51</v>
      </c>
      <c r="B59" s="11">
        <f>COUNTIF('Plan de Mejoramiento'!$G$10:$G$915,A59)</f>
        <v>0</v>
      </c>
      <c r="D59" s="26">
        <f t="shared" si="10"/>
        <v>0</v>
      </c>
      <c r="E59" s="25" t="str">
        <f>IF($D59=0,"",AVERAGEIF('Plan de Mejoramiento'!$G$9:$G$915,$A59,'Plan de Mejoramiento'!$P$9:$P$915))</f>
        <v/>
      </c>
      <c r="F59" s="26" t="str">
        <f>IF($D59=0,"",AVERAGEIF('Plan de Mejoramiento'!$G$9:$G$915,$A59,'Plan de Mejoramiento'!$X$9:$X$915))</f>
        <v/>
      </c>
      <c r="G59" s="51"/>
    </row>
    <row r="60" spans="1:7" x14ac:dyDescent="0.35">
      <c r="A60" s="7" t="s">
        <v>94</v>
      </c>
      <c r="B60" s="11">
        <f>COUNTIF('Plan de Mejoramiento'!$G$10:$G$915,A60)</f>
        <v>0</v>
      </c>
      <c r="D60" s="26">
        <f t="shared" si="10"/>
        <v>0</v>
      </c>
      <c r="E60" s="25" t="str">
        <f>IF($D60=0,"",AVERAGEIF('Plan de Mejoramiento'!$G$9:$G$915,$A60,'Plan de Mejoramiento'!$P$9:$P$915))</f>
        <v/>
      </c>
      <c r="F60" s="26" t="str">
        <f>IF($D60=0,"",AVERAGEIF('Plan de Mejoramiento'!$G$9:$G$915,$A60,'Plan de Mejoramiento'!$X$9:$X$915))</f>
        <v/>
      </c>
      <c r="G60" s="51"/>
    </row>
    <row r="61" spans="1:7" x14ac:dyDescent="0.35">
      <c r="A61" s="7" t="s">
        <v>95</v>
      </c>
      <c r="B61" s="11">
        <f>COUNTIF('Plan de Mejoramiento'!$G$10:$G$915,A61)</f>
        <v>0</v>
      </c>
      <c r="D61" s="26">
        <f t="shared" si="10"/>
        <v>0</v>
      </c>
      <c r="E61" s="25" t="str">
        <f>IF($D61=0,"",AVERAGEIF('Plan de Mejoramiento'!$G$9:$G$915,$A61,'Plan de Mejoramiento'!$P$9:$P$915))</f>
        <v/>
      </c>
      <c r="F61" s="26" t="str">
        <f>IF($D61=0,"",AVERAGEIF('Plan de Mejoramiento'!$G$9:$G$915,$A61,'Plan de Mejoramiento'!$X$9:$X$915))</f>
        <v/>
      </c>
      <c r="G61" s="51"/>
    </row>
    <row r="62" spans="1:7" x14ac:dyDescent="0.35">
      <c r="B62" s="22">
        <f>SUM(B53:B61)</f>
        <v>4</v>
      </c>
      <c r="D62" s="26">
        <f t="shared" si="10"/>
        <v>1</v>
      </c>
      <c r="F62" s="51"/>
      <c r="G62" s="51"/>
    </row>
    <row r="63" spans="1:7" x14ac:dyDescent="0.35">
      <c r="A63" s="9"/>
      <c r="F63" s="51"/>
      <c r="G63" s="51"/>
    </row>
    <row r="64" spans="1:7" ht="21" x14ac:dyDescent="0.35">
      <c r="A64" s="8" t="s">
        <v>96</v>
      </c>
      <c r="B64" s="22" t="s">
        <v>109</v>
      </c>
      <c r="D64" s="22" t="s">
        <v>109</v>
      </c>
      <c r="E64" s="22" t="s">
        <v>142</v>
      </c>
      <c r="F64" s="52" t="s">
        <v>143</v>
      </c>
      <c r="G64" s="51"/>
    </row>
    <row r="65" spans="1:7" x14ac:dyDescent="0.35">
      <c r="A65" s="7" t="s">
        <v>97</v>
      </c>
      <c r="B65" s="11">
        <f>COUNTIF('Plan de Mejoramiento'!$J$10:$J$915,A65)</f>
        <v>0</v>
      </c>
      <c r="D65" s="26">
        <f t="shared" ref="D65" si="11">+B65/$B$15</f>
        <v>0</v>
      </c>
      <c r="E65" s="25" t="str">
        <f>IF($D65=0,"",AVERAGEIF('Plan de Mejoramiento'!$J$9:$J$915,$A65,'Plan de Mejoramiento'!$P$9:$P$915))</f>
        <v/>
      </c>
      <c r="F65" s="26" t="str">
        <f>IF($D65=0,"",AVERAGEIF('Plan de Mejoramiento'!$J$9:$J$915,$A65,'Plan de Mejoramiento'!$X$9:$X$915))</f>
        <v/>
      </c>
      <c r="G65" s="51"/>
    </row>
    <row r="66" spans="1:7" x14ac:dyDescent="0.35">
      <c r="A66" s="7" t="s">
        <v>98</v>
      </c>
      <c r="B66" s="11">
        <f>COUNTIF('Plan de Mejoramiento'!$J$10:$J$915,A66)</f>
        <v>5</v>
      </c>
      <c r="D66" s="26">
        <f t="shared" ref="D66:D67" si="12">+B66/$B$15</f>
        <v>1.25</v>
      </c>
      <c r="E66" s="25" t="e">
        <f>IF($D66=0,"",AVERAGEIF('Plan de Mejoramiento'!$J$9:$J$915,$A66,'Plan de Mejoramiento'!$P$9:$P$915))</f>
        <v>#DIV/0!</v>
      </c>
      <c r="F66" s="26">
        <f>IF($D66=0,"",AVERAGEIF('Plan de Mejoramiento'!$J$9:$J$915,$A66,'Plan de Mejoramiento'!$X$9:$X$915))</f>
        <v>0</v>
      </c>
      <c r="G66" s="51"/>
    </row>
    <row r="67" spans="1:7" x14ac:dyDescent="0.35">
      <c r="A67" s="7" t="s">
        <v>99</v>
      </c>
      <c r="B67" s="11">
        <f>COUNTIF('Plan de Mejoramiento'!$J$10:$J$915,A67)</f>
        <v>0</v>
      </c>
      <c r="D67" s="26">
        <f t="shared" si="12"/>
        <v>0</v>
      </c>
      <c r="E67" s="25" t="str">
        <f>IF($D67=0,"",AVERAGEIF('Plan de Mejoramiento'!$J$9:$J$915,$A67,'Plan de Mejoramiento'!$P$9:$P$915))</f>
        <v/>
      </c>
      <c r="F67" s="26" t="str">
        <f>IF($D67=0,"",AVERAGEIF('Plan de Mejoramiento'!$J$9:$J$915,$A67,'Plan de Mejoramiento'!$X$9:$X$915))</f>
        <v/>
      </c>
      <c r="G67" s="51"/>
    </row>
    <row r="68" spans="1:7" x14ac:dyDescent="0.35">
      <c r="A68" s="7" t="s">
        <v>100</v>
      </c>
      <c r="B68" s="11">
        <f>COUNTIF('Plan de Mejoramiento'!$J$10:$J$915,A68)</f>
        <v>0</v>
      </c>
      <c r="D68" s="26">
        <f t="shared" ref="D68:D69" si="13">+B68/$B$15</f>
        <v>0</v>
      </c>
      <c r="E68" s="25" t="str">
        <f>IF($D68=0,"",AVERAGEIF('Plan de Mejoramiento'!$J$9:$J$915,$A68,'Plan de Mejoramiento'!$P$9:$P$915))</f>
        <v/>
      </c>
      <c r="F68" s="26" t="str">
        <f>IF($D68=0,"",AVERAGEIF('Plan de Mejoramiento'!$J$9:$J$915,$A68,'Plan de Mejoramiento'!$X$9:$X$915))</f>
        <v/>
      </c>
      <c r="G68" s="51"/>
    </row>
    <row r="69" spans="1:7" x14ac:dyDescent="0.35">
      <c r="A69" s="7"/>
      <c r="B69" s="22">
        <f>SUM(B65:B68)</f>
        <v>5</v>
      </c>
      <c r="D69" s="26">
        <f t="shared" si="13"/>
        <v>1.25</v>
      </c>
      <c r="F69" s="51"/>
      <c r="G69" s="51"/>
    </row>
    <row r="70" spans="1:7" x14ac:dyDescent="0.35">
      <c r="A70" s="9"/>
      <c r="F70" s="51"/>
      <c r="G70" s="51"/>
    </row>
    <row r="71" spans="1:7" x14ac:dyDescent="0.35">
      <c r="A71" s="9"/>
      <c r="F71" s="51"/>
      <c r="G71" s="51"/>
    </row>
    <row r="72" spans="1:7" ht="21" x14ac:dyDescent="0.35">
      <c r="A72" s="8" t="s">
        <v>147</v>
      </c>
      <c r="B72" s="22" t="s">
        <v>109</v>
      </c>
      <c r="D72" s="22" t="s">
        <v>109</v>
      </c>
      <c r="E72" s="22" t="s">
        <v>142</v>
      </c>
      <c r="F72" s="52" t="s">
        <v>143</v>
      </c>
      <c r="G72" s="51"/>
    </row>
    <row r="73" spans="1:7" x14ac:dyDescent="0.35">
      <c r="A73" s="7" t="s">
        <v>105</v>
      </c>
      <c r="B73" s="11">
        <f>COUNTIF('Plan de Mejoramiento'!$W$10:$W$915,A73)</f>
        <v>0</v>
      </c>
      <c r="C73" s="57" t="s">
        <v>105</v>
      </c>
      <c r="D73" s="26">
        <f t="shared" ref="D73:D76" si="14">+B73/$B$15</f>
        <v>0</v>
      </c>
      <c r="E73" s="25" t="e">
        <f>AVERAGEIF('Plan de Mejoramiento'!$R$9:$R$915,$A73,'Plan de Mejoramiento'!$P$9:$P$915)</f>
        <v>#DIV/0!</v>
      </c>
      <c r="F73" s="26" t="str">
        <f>IF($D73=0,"",AVERAGEIF('Plan de Mejoramiento'!$W$9:$W$915,$A73,'Plan de Mejoramiento'!$X$9:$X$915))</f>
        <v/>
      </c>
      <c r="G73" s="51"/>
    </row>
    <row r="74" spans="1:7" x14ac:dyDescent="0.35">
      <c r="A74" s="7" t="s">
        <v>106</v>
      </c>
      <c r="B74" s="11">
        <f>COUNTIF('Plan de Mejoramiento'!$W$10:$W$915,A74)</f>
        <v>0</v>
      </c>
      <c r="C74" s="57" t="s">
        <v>106</v>
      </c>
      <c r="D74" s="26">
        <f t="shared" si="14"/>
        <v>0</v>
      </c>
      <c r="E74" s="25" t="e">
        <f>AVERAGEIF('Plan de Mejoramiento'!$R$9:$R$915,$A74,'Plan de Mejoramiento'!$P$9:$P$915)</f>
        <v>#DIV/0!</v>
      </c>
      <c r="F74" s="26" t="str">
        <f>IF($D74=0,"",AVERAGEIF('Plan de Mejoramiento'!$W$9:$W$915,$A74,'Plan de Mejoramiento'!$X$9:$X$915))</f>
        <v/>
      </c>
      <c r="G74" s="51"/>
    </row>
    <row r="75" spans="1:7" x14ac:dyDescent="0.35">
      <c r="A75" s="7" t="s">
        <v>107</v>
      </c>
      <c r="B75" s="11">
        <f>COUNTIF('Plan de Mejoramiento'!$W$10:$W$915,A75)</f>
        <v>4</v>
      </c>
      <c r="C75" s="57" t="s">
        <v>107</v>
      </c>
      <c r="D75" s="26">
        <f t="shared" si="14"/>
        <v>1</v>
      </c>
      <c r="E75" s="25" t="e">
        <f>AVERAGEIF('Plan de Mejoramiento'!$R$9:$R$915,$A75,'Plan de Mejoramiento'!$P$9:$P$915)</f>
        <v>#DIV/0!</v>
      </c>
      <c r="F75" s="26">
        <f>IF($D75=0,"",AVERAGEIF('Plan de Mejoramiento'!$W$9:$W$915,$A75,'Plan de Mejoramiento'!$X$9:$X$915))</f>
        <v>0</v>
      </c>
      <c r="G75" s="51"/>
    </row>
    <row r="76" spans="1:7" x14ac:dyDescent="0.35">
      <c r="B76" s="22">
        <f>SUM(B73:B75)</f>
        <v>4</v>
      </c>
      <c r="D76" s="26">
        <f t="shared" si="14"/>
        <v>1</v>
      </c>
      <c r="F76" s="51"/>
      <c r="G76" s="51"/>
    </row>
    <row r="77" spans="1:7" x14ac:dyDescent="0.35">
      <c r="F77" s="51"/>
      <c r="G77" s="51"/>
    </row>
    <row r="78" spans="1:7" ht="21" x14ac:dyDescent="0.35">
      <c r="A78" s="8" t="s">
        <v>148</v>
      </c>
      <c r="B78" s="22" t="s">
        <v>109</v>
      </c>
      <c r="D78" s="22" t="s">
        <v>109</v>
      </c>
      <c r="E78" s="22" t="s">
        <v>142</v>
      </c>
      <c r="F78" s="52" t="s">
        <v>143</v>
      </c>
      <c r="G78" s="51"/>
    </row>
    <row r="79" spans="1:7" x14ac:dyDescent="0.35">
      <c r="A79" s="7" t="s">
        <v>102</v>
      </c>
      <c r="B79" s="11">
        <f>COUNTIF('Plan de Mejoramiento'!$Z$10:$Z$915,A79)</f>
        <v>0</v>
      </c>
      <c r="C79" s="57" t="s">
        <v>149</v>
      </c>
      <c r="D79" s="26">
        <f t="shared" ref="D79:D82" si="15">+B79/$B$15</f>
        <v>0</v>
      </c>
      <c r="E79" s="25" t="str">
        <f>IF($D79=0,"",AVERAGEIF('Plan de Mejoramiento'!$Z$9:$Z$915,$A79,'Plan de Mejoramiento'!$P$9:$P$915))</f>
        <v/>
      </c>
      <c r="F79" s="26" t="str">
        <f>IF($D79=0,"",AVERAGEIF('Plan de Mejoramiento'!$Z$9:$Z$915,$A79,'Plan de Mejoramiento'!$X$9:$X$915))</f>
        <v/>
      </c>
      <c r="G79" s="51"/>
    </row>
    <row r="80" spans="1:7" x14ac:dyDescent="0.35">
      <c r="A80" s="7" t="s">
        <v>104</v>
      </c>
      <c r="B80" s="11">
        <f>COUNTIF('Plan de Mejoramiento'!$Z$10:$Z$915,A80)</f>
        <v>0</v>
      </c>
      <c r="C80" s="57" t="s">
        <v>150</v>
      </c>
      <c r="D80" s="26">
        <f t="shared" si="15"/>
        <v>0</v>
      </c>
      <c r="E80" s="25" t="str">
        <f>IF($D80=0,"",AVERAGEIF('Plan de Mejoramiento'!$Z$9:$Z$915,$A80,'Plan de Mejoramiento'!$P$9:$P$915))</f>
        <v/>
      </c>
      <c r="F80" s="26" t="str">
        <f>IF($D80=0,"",AVERAGEIF('Plan de Mejoramiento'!$Z$9:$Z$915,$A80,'Plan de Mejoramiento'!$X$9:$X$915))</f>
        <v/>
      </c>
      <c r="G80" s="51"/>
    </row>
    <row r="81" spans="1:7" x14ac:dyDescent="0.35">
      <c r="A81" s="7" t="s">
        <v>151</v>
      </c>
      <c r="B81" s="11">
        <f>$B$69-B80-B79</f>
        <v>5</v>
      </c>
      <c r="C81" s="57" t="s">
        <v>151</v>
      </c>
      <c r="D81" s="26">
        <f t="shared" si="15"/>
        <v>1.25</v>
      </c>
      <c r="E81" s="25"/>
      <c r="F81" s="26"/>
      <c r="G81" s="51"/>
    </row>
    <row r="82" spans="1:7" x14ac:dyDescent="0.35">
      <c r="B82" s="22">
        <f>SUM(B79:B81)</f>
        <v>5</v>
      </c>
      <c r="D82" s="26">
        <f t="shared" si="15"/>
        <v>1.25</v>
      </c>
    </row>
  </sheetData>
  <sortState xmlns:xlrd2="http://schemas.microsoft.com/office/spreadsheetml/2017/richdata2" ref="A27:B40">
    <sortCondition ref="B27:B40"/>
  </sortState>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EBD7F0EE47CF84789C12128B5FFC74E" ma:contentTypeVersion="6" ma:contentTypeDescription="Crear nuevo documento." ma:contentTypeScope="" ma:versionID="fabe32701fe31253a99d2217b97282aa">
  <xsd:schema xmlns:xsd="http://www.w3.org/2001/XMLSchema" xmlns:xs="http://www.w3.org/2001/XMLSchema" xmlns:p="http://schemas.microsoft.com/office/2006/metadata/properties" xmlns:ns2="b0011e2f-ca81-4c52-b7b5-e927309b4060" xmlns:ns3="1f2bba1d-fc51-42a5-9df0-d06961c710b1" targetNamespace="http://schemas.microsoft.com/office/2006/metadata/properties" ma:root="true" ma:fieldsID="a1c05528e6d2baa83c305025c60f0404" ns2:_="" ns3:_="">
    <xsd:import namespace="b0011e2f-ca81-4c52-b7b5-e927309b4060"/>
    <xsd:import namespace="1f2bba1d-fc51-42a5-9df0-d06961c710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11e2f-ca81-4c52-b7b5-e927309b4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2bba1d-fc51-42a5-9df0-d06961c710b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CE2886-56ED-426F-AC56-EADEB7ECEB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B283373-D659-4FC4-BDE7-594AF47CAF0D}">
  <ds:schemaRefs>
    <ds:schemaRef ds:uri="http://schemas.microsoft.com/sharepoint/v3/contenttype/forms"/>
  </ds:schemaRefs>
</ds:datastoreItem>
</file>

<file path=customXml/itemProps3.xml><?xml version="1.0" encoding="utf-8"?>
<ds:datastoreItem xmlns:ds="http://schemas.openxmlformats.org/officeDocument/2006/customXml" ds:itemID="{FFCCBBD3-F440-4A12-A111-B298DFC27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011e2f-ca81-4c52-b7b5-e927309b4060"/>
    <ds:schemaRef ds:uri="1f2bba1d-fc51-42a5-9df0-d06961c710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Plan de Mejoramiento</vt:lpstr>
      <vt:lpstr>Listas</vt:lpstr>
      <vt:lpstr>Balance PM</vt:lpstr>
      <vt:lpstr>Estadisticas</vt:lpstr>
      <vt:lpstr>'Balance PM'!Área_de_impresión</vt:lpstr>
      <vt:lpstr>'Plan de Mejoramiento'!Área_de_impresión</vt:lpstr>
      <vt:lpstr>Listas!OLE_LINK1</vt:lpstr>
      <vt:lpstr>'Plan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Jeimy Vargas Cubides</dc:creator>
  <cp:keywords/>
  <dc:description/>
  <cp:lastModifiedBy>DAYANA FERNANDEZ</cp:lastModifiedBy>
  <cp:revision/>
  <dcterms:created xsi:type="dcterms:W3CDTF">2016-05-16T20:27:09Z</dcterms:created>
  <dcterms:modified xsi:type="dcterms:W3CDTF">2026-05-15T10:42:33Z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0x0101006EBD7F0EE47CF84789C12128B5FFC74E</vt:lpwstr>
  </property>
</Properties>
</file>